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mc:AlternateContent xmlns:mc="http://schemas.openxmlformats.org/markup-compatibility/2006">
    <mc:Choice Requires="x15">
      <x15ac:absPath xmlns:x15ac="http://schemas.microsoft.com/office/spreadsheetml/2010/11/ac" url="S:\Odbor ekonomiky\Interní dokumenty OE\Rozpočet, rozbory, závěrečný účet\Rozpočet\Návrh rozpočtu r. 2022\Zveřejnění na ÚD a WEB\NR 2022\"/>
    </mc:Choice>
  </mc:AlternateContent>
  <xr:revisionPtr revIDLastSave="0" documentId="8_{A9111974-4C31-4E6F-AA83-6DFAFE0B9C78}" xr6:coauthVersionLast="36" xr6:coauthVersionMax="36" xr10:uidLastSave="{00000000-0000-0000-0000-000000000000}"/>
  <bookViews>
    <workbookView xWindow="0" yWindow="0" windowWidth="28800" windowHeight="11625" xr2:uid="{00000000-000D-0000-FFFF-FFFF00000000}"/>
  </bookViews>
  <sheets>
    <sheet name="NR 2022" sheetId="3" r:id="rId1"/>
    <sheet name="SVR 2023-2024" sheetId="4" r:id="rId2"/>
  </sheets>
  <externalReferences>
    <externalReference r:id="rId3"/>
    <externalReference r:id="rId4"/>
    <externalReference r:id="rId5"/>
  </externalReferences>
  <definedNames>
    <definedName name="_xlnm.Print_Area" localSheetId="0">'NR 2022'!$A$1:$AC$80</definedName>
    <definedName name="_xlnm.Print_Area" localSheetId="1">'SVR 2023-2024'!$A$1:$S$77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16" i="3" l="1"/>
  <c r="V35" i="3"/>
  <c r="V33" i="3"/>
  <c r="V32" i="3" s="1"/>
  <c r="V31" i="3"/>
  <c r="V29" i="3"/>
  <c r="F54" i="3"/>
  <c r="E54" i="3"/>
  <c r="F52" i="3"/>
  <c r="E52" i="3"/>
  <c r="D54" i="3"/>
  <c r="D52" i="3"/>
  <c r="D51" i="3"/>
  <c r="D57" i="4"/>
  <c r="J47" i="4"/>
  <c r="Y16" i="3" l="1"/>
  <c r="AA16" i="3" s="1"/>
  <c r="Y29" i="3"/>
  <c r="V28" i="3"/>
  <c r="Y28" i="3" s="1"/>
  <c r="Y37" i="3"/>
  <c r="AA37" i="3" s="1"/>
  <c r="W52" i="3" s="1"/>
  <c r="Y38" i="3"/>
  <c r="Y36" i="3"/>
  <c r="Y35" i="3"/>
  <c r="Y34" i="3"/>
  <c r="Y33" i="3"/>
  <c r="Y32" i="3"/>
  <c r="Y31" i="3"/>
  <c r="Y30" i="3"/>
  <c r="Z39" i="3"/>
  <c r="X39" i="3"/>
  <c r="W39" i="3"/>
  <c r="X24" i="3"/>
  <c r="V24" i="3"/>
  <c r="W24" i="3"/>
  <c r="Y23" i="3"/>
  <c r="AA23" i="3" s="1"/>
  <c r="Y22" i="3"/>
  <c r="AA22" i="3" s="1"/>
  <c r="Y21" i="3"/>
  <c r="AA21" i="3" s="1"/>
  <c r="Y20" i="3"/>
  <c r="Y19" i="3"/>
  <c r="AA19" i="3" s="1"/>
  <c r="Y18" i="3"/>
  <c r="AA18" i="3" s="1"/>
  <c r="Y17" i="3"/>
  <c r="AA17" i="3" s="1"/>
  <c r="R54" i="3"/>
  <c r="Q54" i="3"/>
  <c r="P54" i="3"/>
  <c r="R53" i="3"/>
  <c r="Q53" i="3"/>
  <c r="P53" i="3"/>
  <c r="R52" i="3"/>
  <c r="Q52" i="3"/>
  <c r="P52" i="3"/>
  <c r="R51" i="3"/>
  <c r="Q51" i="3"/>
  <c r="P51" i="3"/>
  <c r="R50" i="3"/>
  <c r="Q50" i="3"/>
  <c r="P50" i="3"/>
  <c r="T38" i="3"/>
  <c r="T37" i="3"/>
  <c r="T36" i="3"/>
  <c r="T35" i="3"/>
  <c r="T34" i="3"/>
  <c r="T33" i="3"/>
  <c r="T32" i="3"/>
  <c r="T31" i="3"/>
  <c r="T30" i="3"/>
  <c r="T29" i="3"/>
  <c r="T28" i="3"/>
  <c r="T23" i="3"/>
  <c r="T22" i="3"/>
  <c r="T21" i="3"/>
  <c r="T20" i="3"/>
  <c r="T19" i="3"/>
  <c r="T18" i="3"/>
  <c r="T17" i="3"/>
  <c r="T16" i="3"/>
  <c r="R38" i="3"/>
  <c r="Q38" i="3"/>
  <c r="P38" i="3"/>
  <c r="R37" i="3"/>
  <c r="Q37" i="3"/>
  <c r="P37" i="3"/>
  <c r="R36" i="3"/>
  <c r="Q36" i="3"/>
  <c r="P36" i="3"/>
  <c r="R35" i="3"/>
  <c r="Q35" i="3"/>
  <c r="P35" i="3"/>
  <c r="R34" i="3"/>
  <c r="Q34" i="3"/>
  <c r="P34" i="3"/>
  <c r="R33" i="3"/>
  <c r="Q33" i="3"/>
  <c r="P33" i="3"/>
  <c r="R32" i="3"/>
  <c r="Q32" i="3"/>
  <c r="P32" i="3"/>
  <c r="R31" i="3"/>
  <c r="Q31" i="3"/>
  <c r="P31" i="3"/>
  <c r="R30" i="3"/>
  <c r="Q30" i="3"/>
  <c r="P30" i="3"/>
  <c r="R29" i="3"/>
  <c r="Q29" i="3"/>
  <c r="P29" i="3"/>
  <c r="R28" i="3"/>
  <c r="Q28" i="3"/>
  <c r="P28" i="3"/>
  <c r="R23" i="3"/>
  <c r="Q23" i="3"/>
  <c r="P23" i="3"/>
  <c r="R22" i="3"/>
  <c r="Q22" i="3"/>
  <c r="P22" i="3"/>
  <c r="R21" i="3"/>
  <c r="Q21" i="3"/>
  <c r="P21" i="3"/>
  <c r="R20" i="3"/>
  <c r="Q20" i="3"/>
  <c r="P20" i="3"/>
  <c r="R19" i="3"/>
  <c r="Q19" i="3"/>
  <c r="P19" i="3"/>
  <c r="R18" i="3"/>
  <c r="Q18" i="3"/>
  <c r="P18" i="3"/>
  <c r="R17" i="3"/>
  <c r="Q17" i="3"/>
  <c r="P17" i="3"/>
  <c r="R16" i="3"/>
  <c r="Q16" i="3"/>
  <c r="P16" i="3"/>
  <c r="T15" i="3"/>
  <c r="R15" i="3"/>
  <c r="Q15" i="3"/>
  <c r="P15" i="3"/>
  <c r="Y39" i="3" l="1"/>
  <c r="AA20" i="3"/>
  <c r="N38" i="3"/>
  <c r="H38" i="4" s="1"/>
  <c r="N37" i="3"/>
  <c r="H37" i="4" s="1"/>
  <c r="N36" i="3"/>
  <c r="H36" i="4" s="1"/>
  <c r="N35" i="3"/>
  <c r="H35" i="4" s="1"/>
  <c r="N34" i="3"/>
  <c r="H34" i="4" s="1"/>
  <c r="N33" i="3"/>
  <c r="H33" i="4" s="1"/>
  <c r="N32" i="3"/>
  <c r="H32" i="4" s="1"/>
  <c r="N31" i="3"/>
  <c r="H31" i="4" s="1"/>
  <c r="N30" i="3"/>
  <c r="H30" i="4" s="1"/>
  <c r="N29" i="3"/>
  <c r="H29" i="4" s="1"/>
  <c r="N28" i="3"/>
  <c r="H28" i="4" s="1"/>
  <c r="L38" i="3"/>
  <c r="K38" i="3"/>
  <c r="J38" i="3"/>
  <c r="L37" i="3"/>
  <c r="K37" i="3"/>
  <c r="J37" i="3"/>
  <c r="L36" i="3"/>
  <c r="K36" i="3"/>
  <c r="J36" i="3"/>
  <c r="L35" i="3"/>
  <c r="K35" i="3"/>
  <c r="J35" i="3"/>
  <c r="L34" i="3"/>
  <c r="K34" i="3"/>
  <c r="J34" i="3"/>
  <c r="L33" i="3"/>
  <c r="K33" i="3"/>
  <c r="J33" i="3"/>
  <c r="L32" i="3"/>
  <c r="K32" i="3"/>
  <c r="J32" i="3"/>
  <c r="L31" i="3"/>
  <c r="K31" i="3"/>
  <c r="J31" i="3"/>
  <c r="L30" i="3"/>
  <c r="K30" i="3"/>
  <c r="J30" i="3"/>
  <c r="L29" i="3"/>
  <c r="K29" i="3"/>
  <c r="J29" i="3"/>
  <c r="L28" i="3"/>
  <c r="K28" i="3"/>
  <c r="J28" i="3"/>
  <c r="N23" i="3"/>
  <c r="H23" i="4" s="1"/>
  <c r="L23" i="3"/>
  <c r="K23" i="3"/>
  <c r="J23" i="3"/>
  <c r="N22" i="3"/>
  <c r="H22" i="4" s="1"/>
  <c r="L22" i="3"/>
  <c r="K22" i="3"/>
  <c r="J22" i="3"/>
  <c r="N21" i="3"/>
  <c r="H21" i="4" s="1"/>
  <c r="L21" i="3"/>
  <c r="K21" i="3"/>
  <c r="J21" i="3"/>
  <c r="N20" i="3"/>
  <c r="H20" i="4" s="1"/>
  <c r="L20" i="3"/>
  <c r="K20" i="3"/>
  <c r="J20" i="3"/>
  <c r="N19" i="3"/>
  <c r="H19" i="4" s="1"/>
  <c r="L19" i="3"/>
  <c r="K19" i="3"/>
  <c r="J19" i="3"/>
  <c r="N18" i="3"/>
  <c r="H18" i="4" s="1"/>
  <c r="L18" i="3"/>
  <c r="K18" i="3"/>
  <c r="J18" i="3"/>
  <c r="N17" i="3"/>
  <c r="H17" i="4" s="1"/>
  <c r="L17" i="3"/>
  <c r="K17" i="3"/>
  <c r="J17" i="3"/>
  <c r="N16" i="3"/>
  <c r="H16" i="4" s="1"/>
  <c r="L16" i="3"/>
  <c r="K16" i="3"/>
  <c r="J16" i="3"/>
  <c r="N15" i="3"/>
  <c r="H15" i="4" s="1"/>
  <c r="L15" i="3"/>
  <c r="K15" i="3"/>
  <c r="J15" i="3"/>
  <c r="M17" i="3" l="1"/>
  <c r="G17" i="4" s="1"/>
  <c r="M23" i="3"/>
  <c r="G23" i="4" s="1"/>
  <c r="M16" i="3"/>
  <c r="G16" i="4" s="1"/>
  <c r="M18" i="3"/>
  <c r="G18" i="4" s="1"/>
  <c r="M22" i="3"/>
  <c r="G22" i="4" s="1"/>
  <c r="M21" i="3"/>
  <c r="G21" i="4" s="1"/>
  <c r="M19" i="3"/>
  <c r="G19" i="4" s="1"/>
  <c r="M20" i="3"/>
  <c r="G20" i="4" s="1"/>
  <c r="H38" i="3"/>
  <c r="H37" i="3"/>
  <c r="H36" i="3"/>
  <c r="E36" i="4" s="1"/>
  <c r="H35" i="3"/>
  <c r="E35" i="4" s="1"/>
  <c r="H34" i="3"/>
  <c r="E34" i="4" s="1"/>
  <c r="H33" i="3"/>
  <c r="E33" i="4" s="1"/>
  <c r="H32" i="3"/>
  <c r="E32" i="4" s="1"/>
  <c r="H31" i="3"/>
  <c r="E31" i="4" s="1"/>
  <c r="H30" i="3"/>
  <c r="E30" i="4" s="1"/>
  <c r="H29" i="3"/>
  <c r="E29" i="4" s="1"/>
  <c r="H28" i="3"/>
  <c r="F38" i="3"/>
  <c r="E38" i="3"/>
  <c r="D38" i="3"/>
  <c r="F37" i="3"/>
  <c r="E37" i="3"/>
  <c r="D37" i="3"/>
  <c r="F36" i="3"/>
  <c r="E36" i="3"/>
  <c r="D36" i="3"/>
  <c r="F35" i="3"/>
  <c r="E35" i="3"/>
  <c r="D35" i="3"/>
  <c r="F34" i="3"/>
  <c r="E34" i="3"/>
  <c r="D34" i="3"/>
  <c r="F33" i="3"/>
  <c r="E33" i="3"/>
  <c r="D33" i="3"/>
  <c r="F32" i="3"/>
  <c r="E32" i="3"/>
  <c r="D32" i="3"/>
  <c r="F31" i="3"/>
  <c r="E31" i="3"/>
  <c r="D31" i="3"/>
  <c r="F30" i="3"/>
  <c r="E30" i="3"/>
  <c r="D30" i="3"/>
  <c r="F29" i="3"/>
  <c r="E29" i="3"/>
  <c r="D29" i="3"/>
  <c r="F28" i="3"/>
  <c r="E28" i="3"/>
  <c r="D28" i="3"/>
  <c r="H23" i="3"/>
  <c r="E23" i="4" s="1"/>
  <c r="H22" i="3"/>
  <c r="E22" i="4" s="1"/>
  <c r="H21" i="3"/>
  <c r="E21" i="4" s="1"/>
  <c r="H20" i="3"/>
  <c r="E20" i="4" s="1"/>
  <c r="H19" i="3"/>
  <c r="H18" i="3"/>
  <c r="E18" i="4" s="1"/>
  <c r="H17" i="3"/>
  <c r="E17" i="4" s="1"/>
  <c r="H16" i="3"/>
  <c r="E16" i="4" s="1"/>
  <c r="H15" i="3"/>
  <c r="E15" i="4" s="1"/>
  <c r="F23" i="3"/>
  <c r="F22" i="3"/>
  <c r="F21" i="3"/>
  <c r="F20" i="3"/>
  <c r="F19" i="3"/>
  <c r="F18" i="3"/>
  <c r="F17" i="3"/>
  <c r="F16" i="3"/>
  <c r="F15" i="3"/>
  <c r="E23" i="3"/>
  <c r="E22" i="3"/>
  <c r="E21" i="3"/>
  <c r="E20" i="3"/>
  <c r="E19" i="3"/>
  <c r="E18" i="3"/>
  <c r="E17" i="3"/>
  <c r="E16" i="3"/>
  <c r="E15" i="3"/>
  <c r="D23" i="3"/>
  <c r="D22" i="3"/>
  <c r="D21" i="3"/>
  <c r="D20" i="3"/>
  <c r="D19" i="3"/>
  <c r="D18" i="3"/>
  <c r="D17" i="3"/>
  <c r="D16" i="3"/>
  <c r="D15" i="3"/>
  <c r="D8" i="4"/>
  <c r="D6" i="4"/>
  <c r="D4" i="4"/>
  <c r="K16" i="4"/>
  <c r="N16" i="4" s="1"/>
  <c r="Q16" i="4" s="1"/>
  <c r="K17" i="4"/>
  <c r="N17" i="4" s="1"/>
  <c r="Q17" i="4" s="1"/>
  <c r="K18" i="4"/>
  <c r="N18" i="4" s="1"/>
  <c r="Q18" i="4" s="1"/>
  <c r="K19" i="4"/>
  <c r="N19" i="4" s="1"/>
  <c r="Q19" i="4" s="1"/>
  <c r="K20" i="4"/>
  <c r="N20" i="4" s="1"/>
  <c r="Q20" i="4" s="1"/>
  <c r="K21" i="4"/>
  <c r="N21" i="4" s="1"/>
  <c r="Q21" i="4" s="1"/>
  <c r="K22" i="4"/>
  <c r="N22" i="4" s="1"/>
  <c r="Q22" i="4" s="1"/>
  <c r="K23" i="4"/>
  <c r="N23" i="4" s="1"/>
  <c r="Q23" i="4" s="1"/>
  <c r="K15" i="4"/>
  <c r="N15" i="4" s="1"/>
  <c r="Q15" i="4" s="1"/>
  <c r="K29" i="4"/>
  <c r="N29" i="4" s="1"/>
  <c r="Q29" i="4" s="1"/>
  <c r="Q39" i="4" s="1"/>
  <c r="K30" i="4"/>
  <c r="N30" i="4" s="1"/>
  <c r="Q30" i="4" s="1"/>
  <c r="K31" i="4"/>
  <c r="N31" i="4" s="1"/>
  <c r="Q31" i="4" s="1"/>
  <c r="K32" i="4"/>
  <c r="N32" i="4" s="1"/>
  <c r="Q32" i="4" s="1"/>
  <c r="K33" i="4"/>
  <c r="N33" i="4" s="1"/>
  <c r="Q33" i="4" s="1"/>
  <c r="K34" i="4"/>
  <c r="N34" i="4" s="1"/>
  <c r="Q34" i="4" s="1"/>
  <c r="K35" i="4"/>
  <c r="N35" i="4" s="1"/>
  <c r="Q35" i="4" s="1"/>
  <c r="K36" i="4"/>
  <c r="N36" i="4" s="1"/>
  <c r="Q36" i="4" s="1"/>
  <c r="K37" i="4"/>
  <c r="N37" i="4" s="1"/>
  <c r="Q37" i="4" s="1"/>
  <c r="K38" i="4"/>
  <c r="N38" i="4" s="1"/>
  <c r="Q38" i="4" s="1"/>
  <c r="K28" i="4"/>
  <c r="N28" i="4" s="1"/>
  <c r="Q28" i="4" s="1"/>
  <c r="M34" i="3"/>
  <c r="G34" i="4" s="1"/>
  <c r="E37" i="4"/>
  <c r="E38" i="4"/>
  <c r="E28" i="4"/>
  <c r="E19" i="4"/>
  <c r="N24" i="4"/>
  <c r="Q24" i="4" l="1"/>
  <c r="G20" i="3"/>
  <c r="D20" i="4" s="1"/>
  <c r="N39" i="4"/>
  <c r="Q40" i="4"/>
  <c r="G21" i="3"/>
  <c r="N40" i="4"/>
  <c r="I17" i="4"/>
  <c r="I23" i="4"/>
  <c r="I19" i="4"/>
  <c r="F20" i="4"/>
  <c r="I21" i="4"/>
  <c r="I22" i="4"/>
  <c r="K24" i="4"/>
  <c r="I18" i="4"/>
  <c r="I16" i="4"/>
  <c r="H39" i="4"/>
  <c r="I20" i="4"/>
  <c r="E24" i="4"/>
  <c r="I34" i="4"/>
  <c r="K39" i="4"/>
  <c r="E39" i="4"/>
  <c r="H24" i="4"/>
  <c r="Z24" i="3"/>
  <c r="T24" i="3"/>
  <c r="R24" i="3"/>
  <c r="Q24" i="3"/>
  <c r="P24" i="3"/>
  <c r="N24" i="3"/>
  <c r="L24" i="3"/>
  <c r="K24" i="3"/>
  <c r="J24" i="3"/>
  <c r="H24" i="3"/>
  <c r="F24" i="3"/>
  <c r="E24" i="3"/>
  <c r="D24" i="3"/>
  <c r="G24" i="3" l="1"/>
  <c r="S24" i="3"/>
  <c r="K40" i="4"/>
  <c r="H40" i="4"/>
  <c r="E40" i="4"/>
  <c r="M24" i="3"/>
  <c r="Y53" i="3"/>
  <c r="J53" i="4" s="1"/>
  <c r="Y52" i="3"/>
  <c r="J52" i="4" s="1"/>
  <c r="Y50" i="3"/>
  <c r="S54" i="3"/>
  <c r="V54" i="3" s="1"/>
  <c r="S53" i="3"/>
  <c r="S52" i="3"/>
  <c r="S51" i="3"/>
  <c r="V51" i="3" s="1"/>
  <c r="Y51" i="3" s="1"/>
  <c r="J51" i="4" s="1"/>
  <c r="S50" i="3"/>
  <c r="M54" i="3"/>
  <c r="G54" i="4" s="1"/>
  <c r="M53" i="3"/>
  <c r="G53" i="4" s="1"/>
  <c r="M52" i="3"/>
  <c r="G52" i="4" s="1"/>
  <c r="M51" i="3"/>
  <c r="G51" i="4" s="1"/>
  <c r="M50" i="3"/>
  <c r="G53" i="3"/>
  <c r="D53" i="4" s="1"/>
  <c r="G54" i="3"/>
  <c r="D54" i="4" s="1"/>
  <c r="W40" i="3"/>
  <c r="V39" i="3"/>
  <c r="Y15" i="3"/>
  <c r="Y24" i="3" s="1"/>
  <c r="S15" i="3"/>
  <c r="U15" i="3" s="1"/>
  <c r="T39" i="3"/>
  <c r="R39" i="3"/>
  <c r="Q39" i="3"/>
  <c r="P39" i="3"/>
  <c r="S38" i="3"/>
  <c r="U38" i="3" s="1"/>
  <c r="S37" i="3"/>
  <c r="U37" i="3" s="1"/>
  <c r="S36" i="3"/>
  <c r="U36" i="3" s="1"/>
  <c r="S35" i="3"/>
  <c r="U35" i="3" s="1"/>
  <c r="S34" i="3"/>
  <c r="U34" i="3" s="1"/>
  <c r="S33" i="3"/>
  <c r="U33" i="3" s="1"/>
  <c r="S32" i="3"/>
  <c r="U32" i="3" s="1"/>
  <c r="S31" i="3"/>
  <c r="U31" i="3" s="1"/>
  <c r="S30" i="3"/>
  <c r="U30" i="3" s="1"/>
  <c r="S29" i="3"/>
  <c r="U29" i="3" s="1"/>
  <c r="S28" i="3"/>
  <c r="U28" i="3" s="1"/>
  <c r="S23" i="3"/>
  <c r="U23" i="3" s="1"/>
  <c r="S22" i="3"/>
  <c r="U22" i="3" s="1"/>
  <c r="S21" i="3"/>
  <c r="U21" i="3" s="1"/>
  <c r="S20" i="3"/>
  <c r="U20" i="3" s="1"/>
  <c r="S19" i="3"/>
  <c r="U19" i="3" s="1"/>
  <c r="S18" i="3"/>
  <c r="U18" i="3" s="1"/>
  <c r="S17" i="3"/>
  <c r="U17" i="3" s="1"/>
  <c r="S16" i="3"/>
  <c r="U16" i="3" s="1"/>
  <c r="U24" i="3" l="1"/>
  <c r="J18" i="4"/>
  <c r="J22" i="4"/>
  <c r="AA29" i="3"/>
  <c r="J29" i="4"/>
  <c r="AA33" i="3"/>
  <c r="W54" i="3" s="1"/>
  <c r="Y54" i="3" s="1"/>
  <c r="J54" i="4" s="1"/>
  <c r="J33" i="4"/>
  <c r="J37" i="4"/>
  <c r="AA15" i="3"/>
  <c r="J15" i="4"/>
  <c r="M15" i="4" s="1"/>
  <c r="J19" i="4"/>
  <c r="J23" i="4"/>
  <c r="AA30" i="3"/>
  <c r="J30" i="4"/>
  <c r="AA34" i="3"/>
  <c r="J34" i="4"/>
  <c r="AA38" i="3"/>
  <c r="J38" i="4"/>
  <c r="J16" i="4"/>
  <c r="J20" i="4"/>
  <c r="AA31" i="3"/>
  <c r="J31" i="4"/>
  <c r="AA35" i="3"/>
  <c r="J35" i="4"/>
  <c r="J17" i="4"/>
  <c r="J21" i="4"/>
  <c r="AA28" i="3"/>
  <c r="J28" i="4"/>
  <c r="M28" i="4" s="1"/>
  <c r="AA32" i="3"/>
  <c r="J32" i="4"/>
  <c r="AA36" i="3"/>
  <c r="J36" i="4"/>
  <c r="Z40" i="3"/>
  <c r="X40" i="3"/>
  <c r="V40" i="3"/>
  <c r="R40" i="3"/>
  <c r="T40" i="3"/>
  <c r="S39" i="3"/>
  <c r="Q40" i="3"/>
  <c r="U39" i="3"/>
  <c r="P40" i="3"/>
  <c r="G28" i="3"/>
  <c r="D28" i="4" s="1"/>
  <c r="G15" i="3"/>
  <c r="D15" i="4" s="1"/>
  <c r="F15" i="4" s="1"/>
  <c r="L33" i="4" l="1"/>
  <c r="M33" i="4"/>
  <c r="L22" i="4"/>
  <c r="M22" i="4"/>
  <c r="L32" i="4"/>
  <c r="M32" i="4"/>
  <c r="L31" i="4"/>
  <c r="M31" i="4"/>
  <c r="L30" i="4"/>
  <c r="M30" i="4"/>
  <c r="P15" i="4"/>
  <c r="O15" i="4"/>
  <c r="L18" i="4"/>
  <c r="M18" i="4"/>
  <c r="L17" i="4"/>
  <c r="M17" i="4"/>
  <c r="L29" i="4"/>
  <c r="M29" i="4"/>
  <c r="L16" i="4"/>
  <c r="M16" i="4"/>
  <c r="L19" i="4"/>
  <c r="M19" i="4"/>
  <c r="L21" i="4"/>
  <c r="M21" i="4"/>
  <c r="L38" i="4"/>
  <c r="M38" i="4"/>
  <c r="L36" i="4"/>
  <c r="M36" i="4"/>
  <c r="P28" i="4"/>
  <c r="O28" i="4"/>
  <c r="L35" i="4"/>
  <c r="M35" i="4"/>
  <c r="L20" i="4"/>
  <c r="M20" i="4"/>
  <c r="L34" i="4"/>
  <c r="M34" i="4"/>
  <c r="L23" i="4"/>
  <c r="M23" i="4"/>
  <c r="L37" i="4"/>
  <c r="M37" i="4"/>
  <c r="AA39" i="3"/>
  <c r="AA24" i="3"/>
  <c r="F28" i="4"/>
  <c r="L28" i="4"/>
  <c r="J39" i="4"/>
  <c r="L15" i="4"/>
  <c r="J24" i="4"/>
  <c r="Y40" i="3"/>
  <c r="Z44" i="3" s="1"/>
  <c r="S40" i="3"/>
  <c r="U40" i="3"/>
  <c r="G38" i="3"/>
  <c r="D38" i="4" s="1"/>
  <c r="F38" i="4" s="1"/>
  <c r="L24" i="4" l="1"/>
  <c r="P23" i="4"/>
  <c r="R23" i="4" s="1"/>
  <c r="O23" i="4"/>
  <c r="P20" i="4"/>
  <c r="R20" i="4" s="1"/>
  <c r="O20" i="4"/>
  <c r="P31" i="4"/>
  <c r="R31" i="4" s="1"/>
  <c r="O31" i="4"/>
  <c r="P22" i="4"/>
  <c r="R22" i="4" s="1"/>
  <c r="O22" i="4"/>
  <c r="M39" i="4"/>
  <c r="P38" i="4"/>
  <c r="R38" i="4" s="1"/>
  <c r="O38" i="4"/>
  <c r="P19" i="4"/>
  <c r="R19" i="4" s="1"/>
  <c r="O19" i="4"/>
  <c r="P29" i="4"/>
  <c r="R29" i="4" s="1"/>
  <c r="O29" i="4"/>
  <c r="P18" i="4"/>
  <c r="R18" i="4" s="1"/>
  <c r="O18" i="4"/>
  <c r="R15" i="4"/>
  <c r="L39" i="4"/>
  <c r="P37" i="4"/>
  <c r="R37" i="4" s="1"/>
  <c r="O37" i="4"/>
  <c r="P34" i="4"/>
  <c r="R34" i="4" s="1"/>
  <c r="O34" i="4"/>
  <c r="P35" i="4"/>
  <c r="R35" i="4" s="1"/>
  <c r="O35" i="4"/>
  <c r="R28" i="4"/>
  <c r="P30" i="4"/>
  <c r="R30" i="4" s="1"/>
  <c r="O30" i="4"/>
  <c r="P32" i="4"/>
  <c r="R32" i="4" s="1"/>
  <c r="O32" i="4"/>
  <c r="P33" i="4"/>
  <c r="R33" i="4" s="1"/>
  <c r="O33" i="4"/>
  <c r="P36" i="4"/>
  <c r="R36" i="4" s="1"/>
  <c r="O36" i="4"/>
  <c r="P21" i="4"/>
  <c r="R21" i="4" s="1"/>
  <c r="O21" i="4"/>
  <c r="P16" i="4"/>
  <c r="R16" i="4" s="1"/>
  <c r="O16" i="4"/>
  <c r="P17" i="4"/>
  <c r="R17" i="4" s="1"/>
  <c r="O17" i="4"/>
  <c r="M24" i="4"/>
  <c r="M40" i="4" s="1"/>
  <c r="AA40" i="3"/>
  <c r="AA41" i="3" s="1"/>
  <c r="J40" i="4"/>
  <c r="U41" i="3"/>
  <c r="G18" i="3"/>
  <c r="D18" i="4" s="1"/>
  <c r="O24" i="4" l="1"/>
  <c r="L40" i="4"/>
  <c r="L41" i="4" s="1"/>
  <c r="R24" i="4"/>
  <c r="O39" i="4"/>
  <c r="O40" i="4" s="1"/>
  <c r="O41" i="4" s="1"/>
  <c r="P24" i="4"/>
  <c r="R39" i="4"/>
  <c r="P39" i="4"/>
  <c r="F18" i="4"/>
  <c r="G51" i="3"/>
  <c r="D51" i="4" s="1"/>
  <c r="G52" i="3"/>
  <c r="D52" i="4" s="1"/>
  <c r="G50" i="3"/>
  <c r="P40" i="4" l="1"/>
  <c r="R40" i="4"/>
  <c r="R41" i="4" s="1"/>
  <c r="N39" i="3"/>
  <c r="L39" i="3"/>
  <c r="K39" i="3"/>
  <c r="M38" i="3"/>
  <c r="G38" i="4" s="1"/>
  <c r="M37" i="3"/>
  <c r="G37" i="4" s="1"/>
  <c r="M36" i="3"/>
  <c r="M35" i="3"/>
  <c r="G35" i="4" s="1"/>
  <c r="O34" i="3"/>
  <c r="AB34" i="3" s="1"/>
  <c r="M33" i="3"/>
  <c r="G33" i="4" s="1"/>
  <c r="M32" i="3"/>
  <c r="G32" i="4" s="1"/>
  <c r="M31" i="3"/>
  <c r="G31" i="4" s="1"/>
  <c r="J39" i="3"/>
  <c r="M29" i="3"/>
  <c r="G29" i="4" s="1"/>
  <c r="M28" i="3"/>
  <c r="G28" i="4" s="1"/>
  <c r="O23" i="3"/>
  <c r="AB23" i="3" s="1"/>
  <c r="O22" i="3"/>
  <c r="AB22" i="3" s="1"/>
  <c r="O21" i="3"/>
  <c r="AB21" i="3" s="1"/>
  <c r="O20" i="3"/>
  <c r="AB20" i="3" s="1"/>
  <c r="O19" i="3"/>
  <c r="AB19" i="3" s="1"/>
  <c r="O18" i="3"/>
  <c r="AB18" i="3" s="1"/>
  <c r="O17" i="3"/>
  <c r="AB17" i="3" s="1"/>
  <c r="O16" i="3"/>
  <c r="AB16" i="3" s="1"/>
  <c r="M15" i="3"/>
  <c r="F39" i="3"/>
  <c r="E39" i="3"/>
  <c r="H39" i="3"/>
  <c r="I38" i="3"/>
  <c r="G29" i="3"/>
  <c r="G31" i="3"/>
  <c r="G32" i="3"/>
  <c r="G33" i="3"/>
  <c r="G34" i="3"/>
  <c r="G35" i="3"/>
  <c r="G36" i="3"/>
  <c r="G37" i="3"/>
  <c r="I28" i="3"/>
  <c r="G30" i="3"/>
  <c r="I15" i="3"/>
  <c r="G16" i="3"/>
  <c r="G17" i="3"/>
  <c r="I18" i="3"/>
  <c r="G19" i="3"/>
  <c r="I20" i="3"/>
  <c r="G22" i="3"/>
  <c r="G23" i="3"/>
  <c r="O15" i="3" l="1"/>
  <c r="G15" i="4"/>
  <c r="G36" i="4"/>
  <c r="I36" i="4" s="1"/>
  <c r="M39" i="3"/>
  <c r="I21" i="3"/>
  <c r="D21" i="4"/>
  <c r="F21" i="4" s="1"/>
  <c r="I17" i="3"/>
  <c r="D17" i="4"/>
  <c r="F17" i="4" s="1"/>
  <c r="I34" i="3"/>
  <c r="D34" i="4"/>
  <c r="F34" i="4" s="1"/>
  <c r="I29" i="3"/>
  <c r="D29" i="4"/>
  <c r="O38" i="3"/>
  <c r="AB38" i="3" s="1"/>
  <c r="I38" i="4"/>
  <c r="I16" i="3"/>
  <c r="D16" i="4"/>
  <c r="I37" i="3"/>
  <c r="D37" i="4"/>
  <c r="F37" i="4" s="1"/>
  <c r="I33" i="3"/>
  <c r="D33" i="4"/>
  <c r="F33" i="4" s="1"/>
  <c r="O35" i="3"/>
  <c r="AB35" i="3" s="1"/>
  <c r="I35" i="4"/>
  <c r="I23" i="3"/>
  <c r="D23" i="4"/>
  <c r="F23" i="4" s="1"/>
  <c r="I19" i="3"/>
  <c r="D19" i="4"/>
  <c r="F19" i="4" s="1"/>
  <c r="I36" i="3"/>
  <c r="D36" i="4"/>
  <c r="F36" i="4" s="1"/>
  <c r="I32" i="3"/>
  <c r="D32" i="4"/>
  <c r="F32" i="4" s="1"/>
  <c r="O28" i="3"/>
  <c r="AB28" i="3" s="1"/>
  <c r="I28" i="4"/>
  <c r="O32" i="3"/>
  <c r="AB32" i="3" s="1"/>
  <c r="I32" i="4"/>
  <c r="I22" i="3"/>
  <c r="D22" i="4"/>
  <c r="F22" i="4" s="1"/>
  <c r="I30" i="3"/>
  <c r="D30" i="4"/>
  <c r="F30" i="4" s="1"/>
  <c r="I35" i="3"/>
  <c r="D35" i="4"/>
  <c r="F35" i="4" s="1"/>
  <c r="I31" i="3"/>
  <c r="D31" i="4"/>
  <c r="F31" i="4" s="1"/>
  <c r="O29" i="3"/>
  <c r="AB29" i="3" s="1"/>
  <c r="I29" i="4"/>
  <c r="O33" i="3"/>
  <c r="AB33" i="3" s="1"/>
  <c r="I33" i="4"/>
  <c r="O37" i="3"/>
  <c r="AB37" i="3" s="1"/>
  <c r="I37" i="4"/>
  <c r="O31" i="3"/>
  <c r="AB31" i="3" s="1"/>
  <c r="AB15" i="3"/>
  <c r="O24" i="3"/>
  <c r="AB24" i="3" s="1"/>
  <c r="K40" i="3"/>
  <c r="E40" i="3"/>
  <c r="N40" i="3"/>
  <c r="J40" i="3"/>
  <c r="M30" i="3"/>
  <c r="G30" i="4" s="1"/>
  <c r="O36" i="3"/>
  <c r="AB36" i="3" s="1"/>
  <c r="L40" i="3"/>
  <c r="H40" i="3"/>
  <c r="D39" i="3"/>
  <c r="F40" i="3"/>
  <c r="I15" i="4" l="1"/>
  <c r="I24" i="4" s="1"/>
  <c r="G24" i="4"/>
  <c r="I39" i="3"/>
  <c r="I24" i="3"/>
  <c r="O30" i="3"/>
  <c r="AB30" i="3" s="1"/>
  <c r="I30" i="4"/>
  <c r="F16" i="4"/>
  <c r="F24" i="4" s="1"/>
  <c r="D24" i="4"/>
  <c r="F29" i="4"/>
  <c r="F39" i="4" s="1"/>
  <c r="D39" i="4"/>
  <c r="I31" i="4"/>
  <c r="D40" i="3"/>
  <c r="G39" i="3"/>
  <c r="G40" i="3" s="1"/>
  <c r="M40" i="3"/>
  <c r="G39" i="4" l="1"/>
  <c r="G40" i="4" s="1"/>
  <c r="F40" i="4"/>
  <c r="F41" i="4" s="1"/>
  <c r="I39" i="4"/>
  <c r="I40" i="4" s="1"/>
  <c r="I41" i="4" s="1"/>
  <c r="D40" i="4"/>
  <c r="O39" i="3"/>
  <c r="AB39" i="3" s="1"/>
  <c r="I40" i="3"/>
  <c r="I41" i="3" s="1"/>
  <c r="O40" i="3" l="1"/>
  <c r="AB40" i="3" s="1"/>
  <c r="O41" i="3" l="1"/>
  <c r="AB41" i="3" s="1"/>
</calcChain>
</file>

<file path=xl/sharedStrings.xml><?xml version="1.0" encoding="utf-8"?>
<sst xmlns="http://schemas.openxmlformats.org/spreadsheetml/2006/main" count="352" uniqueCount="130">
  <si>
    <t>1.</t>
  </si>
  <si>
    <t>2.</t>
  </si>
  <si>
    <t>Ostatní výnosy</t>
  </si>
  <si>
    <t>3.</t>
  </si>
  <si>
    <t>z toho: příjmy z pronájmu majetku</t>
  </si>
  <si>
    <t>4.</t>
  </si>
  <si>
    <t>příjmy z prodeje majetku</t>
  </si>
  <si>
    <t>5.</t>
  </si>
  <si>
    <t>Výnosy celkem</t>
  </si>
  <si>
    <t>6.</t>
  </si>
  <si>
    <t>Opravy a udržování</t>
  </si>
  <si>
    <t>7.</t>
  </si>
  <si>
    <t>Spotřeba materiálu</t>
  </si>
  <si>
    <t>8.</t>
  </si>
  <si>
    <t>Spotřeba energie</t>
  </si>
  <si>
    <t>9.</t>
  </si>
  <si>
    <t>Služby</t>
  </si>
  <si>
    <t>10.</t>
  </si>
  <si>
    <t>Mzdové náklady</t>
  </si>
  <si>
    <t>11.</t>
  </si>
  <si>
    <t>12.</t>
  </si>
  <si>
    <t>ostatní osobní náklady</t>
  </si>
  <si>
    <t>13.</t>
  </si>
  <si>
    <t>Povinné pojistné placené zaměstnavatelem</t>
  </si>
  <si>
    <t>14.</t>
  </si>
  <si>
    <t>Daně a poplatky</t>
  </si>
  <si>
    <t>15.</t>
  </si>
  <si>
    <t>Odpisy nehmotného a hmotného investičního majetku</t>
  </si>
  <si>
    <t>16.</t>
  </si>
  <si>
    <t>Ostatní náklady</t>
  </si>
  <si>
    <t>17.</t>
  </si>
  <si>
    <t>Náklady celkem</t>
  </si>
  <si>
    <t>18.</t>
  </si>
  <si>
    <t>19.</t>
  </si>
  <si>
    <t>20.</t>
  </si>
  <si>
    <t>21.</t>
  </si>
  <si>
    <t>ostatní</t>
  </si>
  <si>
    <t xml:space="preserve">Poř.č. řádku </t>
  </si>
  <si>
    <t>Ukazatel</t>
  </si>
  <si>
    <t>Hlavní činnost</t>
  </si>
  <si>
    <t>Doplňková činnost</t>
  </si>
  <si>
    <t>Celkem</t>
  </si>
  <si>
    <t>v tom:  mzdy zaměstnanců</t>
  </si>
  <si>
    <t>Název organizace:</t>
  </si>
  <si>
    <t>IČO:</t>
  </si>
  <si>
    <t>Sídlo:</t>
  </si>
  <si>
    <t>Zúčtování 403 do výnosů</t>
  </si>
  <si>
    <t>Zapojení fondů do výnosů</t>
  </si>
  <si>
    <t>23.</t>
  </si>
  <si>
    <t>25.</t>
  </si>
  <si>
    <t>26.</t>
  </si>
  <si>
    <t>Výsledek hospodaření</t>
  </si>
  <si>
    <t>Tržby  601-609</t>
  </si>
  <si>
    <t>Provozní dotace z jiných zdrojů (mimo SMCH)</t>
  </si>
  <si>
    <t>z příspěvku zřizovatele</t>
  </si>
  <si>
    <t>ostatních transferů</t>
  </si>
  <si>
    <t>z vlastních výnosů</t>
  </si>
  <si>
    <t>Výnosy</t>
  </si>
  <si>
    <t>zřizovatel</t>
  </si>
  <si>
    <t>vlastní činnost</t>
  </si>
  <si>
    <t>Provozní příspěvek zřizovatele</t>
  </si>
  <si>
    <t>Organizace celkem</t>
  </si>
  <si>
    <t>VÝNOSY</t>
  </si>
  <si>
    <t>Výnosy Hl.Č. celkem</t>
  </si>
  <si>
    <t>Náklady Hl.Č celkem</t>
  </si>
  <si>
    <t>Čistý zisk/ztráta (bez provozního příspěvku zřizovatele)</t>
  </si>
  <si>
    <t>Výnosy DČ</t>
  </si>
  <si>
    <t>Náklady DČ</t>
  </si>
  <si>
    <t>NÁKLADY</t>
  </si>
  <si>
    <r>
      <t xml:space="preserve">NÁKLADY </t>
    </r>
    <r>
      <rPr>
        <sz val="11"/>
        <color theme="1"/>
        <rFont val="Calibri"/>
        <family val="2"/>
        <charset val="238"/>
        <scheme val="minor"/>
      </rPr>
      <t>(hrazené)</t>
    </r>
  </si>
  <si>
    <t>Stavy fondů</t>
  </si>
  <si>
    <t>Rezervní fond</t>
  </si>
  <si>
    <t>Fond investic</t>
  </si>
  <si>
    <t>Stav k 1.1.</t>
  </si>
  <si>
    <t>Příděl v roce</t>
  </si>
  <si>
    <t>Průměrný přepočtený stav zaměstnanců k:</t>
  </si>
  <si>
    <t>1.1.</t>
  </si>
  <si>
    <t xml:space="preserve">Sestavil: </t>
  </si>
  <si>
    <t xml:space="preserve">Schválil: </t>
  </si>
  <si>
    <t>Účelový příspěvek zřizovatele (s vyúčtováním) - granty OŠ, OE</t>
  </si>
  <si>
    <t>Podpis:</t>
  </si>
  <si>
    <t>Dne:</t>
  </si>
  <si>
    <t>Stavy peněžitých fondů</t>
  </si>
  <si>
    <t>Odvod do rozpočtu zřizovatele</t>
  </si>
  <si>
    <t>z provozu</t>
  </si>
  <si>
    <t>Ostatní investiční transfery</t>
  </si>
  <si>
    <t>Investiční příspěvek/dotace</t>
  </si>
  <si>
    <t>Investiční příspěvek zřizovatel</t>
  </si>
  <si>
    <t>Fond odměn</t>
  </si>
  <si>
    <t>FKSP</t>
  </si>
  <si>
    <t>ostatní transfery</t>
  </si>
  <si>
    <t>Čerpání v roce</t>
  </si>
  <si>
    <t>Komentář k návrhu rozpočtu:</t>
  </si>
  <si>
    <t>Zůstatek k 31.12.</t>
  </si>
  <si>
    <t>Plán k 31.12.</t>
  </si>
  <si>
    <t>Plán k 1.1.</t>
  </si>
  <si>
    <t>31.12.</t>
  </si>
  <si>
    <t>Plán 31.12.</t>
  </si>
  <si>
    <t>Skutečnost k 30.6.</t>
  </si>
  <si>
    <t>Výhled R+2</t>
  </si>
  <si>
    <t>Výhled R+1</t>
  </si>
  <si>
    <t>Plán R</t>
  </si>
  <si>
    <t>Skutečnost k 31.12.</t>
  </si>
  <si>
    <t>Výhled</t>
  </si>
  <si>
    <t>Požadavek</t>
  </si>
  <si>
    <t>Plán</t>
  </si>
  <si>
    <t>Skutečnost</t>
  </si>
  <si>
    <t xml:space="preserve">NÁKLADY  </t>
  </si>
  <si>
    <t>Komentář ke střednědobému výhledu rozpočtu:</t>
  </si>
  <si>
    <t>Výhled rozpočtu 2023</t>
  </si>
  <si>
    <t>Návrh rozpočtu 2022</t>
  </si>
  <si>
    <t>Skutečnost k 31.12.2020</t>
  </si>
  <si>
    <t>Schválený rozpočet (plán NaV 2021)</t>
  </si>
  <si>
    <t>Skutečnost k 30.6.2021</t>
  </si>
  <si>
    <t>Plán 2022(návrh rozpočtu organizace)</t>
  </si>
  <si>
    <t>Skutečnost 2020</t>
  </si>
  <si>
    <t>Střednědobý výhled hospodaření příspěvkové organizace na období let 2023-2024</t>
  </si>
  <si>
    <t>Plán 2021</t>
  </si>
  <si>
    <t>Požadavek na rozpočet 2022</t>
  </si>
  <si>
    <t>Výhled rozpočtu 2024</t>
  </si>
  <si>
    <t>Porovnání s rokem 2021</t>
  </si>
  <si>
    <t>Technické služby města Chomutova, příspěvková organizace</t>
  </si>
  <si>
    <t>náměstí 1. Máje 89, 430 01 Chomutov</t>
  </si>
  <si>
    <t>Návrh rozpočtu na rok 2022 je proti rozpočtu na rok 2021 navýšen o náklady na správu ve výši 340.000,- Kč za nově převedený spravovaný majetek. Dále je v investičním příspěvku od zřizovatele uvedena částka dle výběrového řízení na svozové vozidlo na podzemní kontejnery, které přislíbil zřizovatel plně zafinancovat, protože TSmCh nemohou ze současné výše příspěvku plně financovat potřebné investice, protože zřizovatel dosud svým finančním příspěvkem nevykryl navýšení odpisů z převodu nemovistosí na TSmCh v roce 2019 ve výši 3.500 tis. Kč a dále zřizovatel nevykryl státem nařízené navýšení mezd v roce 2019 ve výši 6.500 tis. Kč.</t>
  </si>
  <si>
    <t>Ing. Petra Langhammerová</t>
  </si>
  <si>
    <t>Ing. Zbyněk Koblížek</t>
  </si>
  <si>
    <t>Do plánu rozpočtu, proti původní verzi, byly doplněny následující náklady:</t>
  </si>
  <si>
    <t>1) na základě rozhodnutí vlády ze dne 27.9.2021 má být přidán příplatek k tarifu v absolutní výši 1.400,- Kč (celkové navýšení 4.090.000,- Kč)</t>
  </si>
  <si>
    <t>2) navýšení na převod 5-ti zaměstnanců správců lokalit z města na TSmCh (celkové náklady 1.550.000,- Kč)</t>
  </si>
  <si>
    <t>3) navýšení na dva pracovníky pasportizace ( celkově 1.108.128,- Kč)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</si>
</sst>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_ ;[Red]\-#,##0.0\ "/>
  </numFmts>
  <fonts count="21" x14ac:knownFonts="1">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b/>
      <sz val="16"/>
      <color theme="1"/>
      <name val="Calibri"/>
      <family val="2"/>
      <charset val="238"/>
      <scheme val="minor"/>
    </font>
    <font>
      <sz val="11"/>
      <color rgb="FF000000"/>
      <name val="Calibri"/>
      <family val="2"/>
      <charset val="238"/>
      <scheme val="minor"/>
    </font>
    <font>
      <b/>
      <i/>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sz val="10"/>
      <name val="Arial"/>
      <family val="2"/>
      <charset val="238"/>
    </font>
    <font>
      <sz val="10"/>
      <name val="Arial CE"/>
      <charset val="238"/>
    </font>
    <font>
      <sz val="10"/>
      <name val="Calibri"/>
      <family val="2"/>
      <charset val="238"/>
      <scheme val="minor"/>
    </font>
    <font>
      <sz val="8"/>
      <color theme="1"/>
      <name val="Calibri"/>
      <family val="2"/>
      <charset val="238"/>
      <scheme val="minor"/>
    </font>
    <font>
      <b/>
      <sz val="9"/>
      <color theme="1"/>
      <name val="Calibri"/>
      <family val="2"/>
      <charset val="238"/>
      <scheme val="minor"/>
    </font>
    <font>
      <b/>
      <sz val="10"/>
      <color theme="1"/>
      <name val="Calibri"/>
      <family val="2"/>
      <charset val="238"/>
      <scheme val="minor"/>
    </font>
    <font>
      <b/>
      <sz val="11"/>
      <color rgb="FF363636"/>
      <name val="Calibri"/>
      <family val="2"/>
      <charset val="238"/>
      <scheme val="minor"/>
    </font>
    <font>
      <b/>
      <sz val="14"/>
      <color theme="1"/>
      <name val="Calibri"/>
      <family val="2"/>
      <charset val="238"/>
      <scheme val="minor"/>
    </font>
    <font>
      <b/>
      <sz val="14"/>
      <color theme="0"/>
      <name val="Calibri"/>
      <family val="2"/>
      <charset val="238"/>
      <scheme val="minor"/>
    </font>
    <font>
      <sz val="10"/>
      <color theme="1"/>
      <name val="Calibri"/>
      <family val="2"/>
      <charset val="238"/>
      <scheme val="minor"/>
    </font>
    <font>
      <b/>
      <sz val="11"/>
      <color theme="0"/>
      <name val="Calibri"/>
      <family val="2"/>
      <charset val="238"/>
      <scheme val="minor"/>
    </font>
    <font>
      <b/>
      <sz val="16"/>
      <name val="Calibri"/>
      <family val="2"/>
      <charset val="238"/>
      <scheme val="minor"/>
    </font>
  </fonts>
  <fills count="1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6" tint="0.7999816888943144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right/>
      <top style="thin">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s>
  <cellStyleXfs count="3">
    <xf numFmtId="0" fontId="0" fillId="0" borderId="0"/>
    <xf numFmtId="0" fontId="9" fillId="0" borderId="0"/>
    <xf numFmtId="0" fontId="10" fillId="0" borderId="0"/>
  </cellStyleXfs>
  <cellXfs count="282">
    <xf numFmtId="0" fontId="0" fillId="0" borderId="0" xfId="0"/>
    <xf numFmtId="10" fontId="0" fillId="0" borderId="0" xfId="0" applyNumberFormat="1" applyFont="1"/>
    <xf numFmtId="0" fontId="0" fillId="0" borderId="0" xfId="0" applyFill="1"/>
    <xf numFmtId="0" fontId="0" fillId="8" borderId="0" xfId="0" applyFill="1"/>
    <xf numFmtId="0" fontId="0" fillId="8" borderId="0" xfId="0" applyFill="1" applyProtection="1"/>
    <xf numFmtId="10" fontId="0" fillId="8" borderId="0" xfId="0" applyNumberFormat="1" applyFont="1" applyFill="1" applyProtection="1"/>
    <xf numFmtId="0" fontId="3" fillId="8" borderId="0" xfId="0" applyFont="1" applyFill="1" applyProtection="1"/>
    <xf numFmtId="0" fontId="7" fillId="8" borderId="0" xfId="0" applyFont="1" applyFill="1" applyProtection="1"/>
    <xf numFmtId="0" fontId="1" fillId="4" borderId="30" xfId="0" applyFont="1" applyFill="1" applyBorder="1" applyAlignment="1" applyProtection="1">
      <alignment horizontal="center" vertical="center" wrapText="1"/>
    </xf>
    <xf numFmtId="0" fontId="1" fillId="14" borderId="34" xfId="0" applyFont="1" applyFill="1" applyBorder="1" applyAlignment="1" applyProtection="1">
      <alignment horizontal="center" vertical="center" wrapText="1"/>
    </xf>
    <xf numFmtId="0" fontId="1" fillId="14" borderId="19" xfId="0" applyFont="1" applyFill="1" applyBorder="1" applyAlignment="1" applyProtection="1">
      <alignment horizontal="center" vertical="center"/>
    </xf>
    <xf numFmtId="164" fontId="0" fillId="11" borderId="51" xfId="0" applyNumberFormat="1" applyFont="1" applyFill="1" applyBorder="1" applyAlignment="1" applyProtection="1">
      <alignment horizontal="right"/>
    </xf>
    <xf numFmtId="164" fontId="0" fillId="11" borderId="9" xfId="0" applyNumberFormat="1" applyFont="1" applyFill="1" applyBorder="1" applyAlignment="1" applyProtection="1">
      <alignment horizontal="right"/>
    </xf>
    <xf numFmtId="164" fontId="0" fillId="0" borderId="23" xfId="0" applyNumberFormat="1" applyFont="1" applyFill="1" applyBorder="1" applyAlignment="1" applyProtection="1">
      <alignment horizontal="right"/>
    </xf>
    <xf numFmtId="0" fontId="0" fillId="0" borderId="49" xfId="0" applyFill="1" applyBorder="1" applyAlignment="1" applyProtection="1">
      <alignment horizontal="center"/>
    </xf>
    <xf numFmtId="164" fontId="0" fillId="11" borderId="1" xfId="0" applyNumberFormat="1" applyFont="1" applyFill="1" applyBorder="1" applyAlignment="1" applyProtection="1">
      <alignment horizontal="right"/>
    </xf>
    <xf numFmtId="164" fontId="6" fillId="11" borderId="1" xfId="0" applyNumberFormat="1" applyFont="1" applyFill="1" applyBorder="1" applyAlignment="1" applyProtection="1">
      <alignment horizontal="right"/>
    </xf>
    <xf numFmtId="164" fontId="0" fillId="11" borderId="49" xfId="0" applyNumberFormat="1" applyFont="1" applyFill="1" applyBorder="1" applyAlignment="1" applyProtection="1">
      <alignment horizontal="right"/>
    </xf>
    <xf numFmtId="164" fontId="6" fillId="11" borderId="49" xfId="0" applyNumberFormat="1" applyFont="1" applyFill="1" applyBorder="1" applyAlignment="1" applyProtection="1">
      <alignment horizontal="right"/>
    </xf>
    <xf numFmtId="0" fontId="0" fillId="0" borderId="11" xfId="0" applyFill="1" applyBorder="1" applyAlignment="1" applyProtection="1">
      <alignment horizontal="center"/>
    </xf>
    <xf numFmtId="164" fontId="0" fillId="11" borderId="11" xfId="0" applyNumberFormat="1" applyFont="1" applyFill="1" applyBorder="1" applyAlignment="1" applyProtection="1">
      <alignment horizontal="right"/>
    </xf>
    <xf numFmtId="164" fontId="0" fillId="11" borderId="44" xfId="0" applyNumberFormat="1" applyFont="1" applyFill="1" applyBorder="1" applyAlignment="1" applyProtection="1">
      <alignment horizontal="right"/>
    </xf>
    <xf numFmtId="164" fontId="0" fillId="0" borderId="14" xfId="0" applyNumberFormat="1" applyFont="1" applyFill="1" applyBorder="1" applyAlignment="1" applyProtection="1">
      <alignment horizontal="right"/>
    </xf>
    <xf numFmtId="0" fontId="1" fillId="0" borderId="3" xfId="0" applyFont="1" applyFill="1" applyBorder="1" applyAlignment="1" applyProtection="1">
      <alignment horizontal="center"/>
    </xf>
    <xf numFmtId="0" fontId="1" fillId="3" borderId="59" xfId="0" applyFont="1" applyFill="1" applyBorder="1" applyProtection="1"/>
    <xf numFmtId="164" fontId="1" fillId="3" borderId="25" xfId="0" applyNumberFormat="1" applyFont="1" applyFill="1" applyBorder="1" applyAlignment="1" applyProtection="1">
      <alignment horizontal="right"/>
    </xf>
    <xf numFmtId="164" fontId="1" fillId="3" borderId="26" xfId="0" applyNumberFormat="1" applyFont="1" applyFill="1" applyBorder="1" applyAlignment="1" applyProtection="1">
      <alignment horizontal="right"/>
    </xf>
    <xf numFmtId="164" fontId="1" fillId="3" borderId="29" xfId="0" applyNumberFormat="1" applyFont="1" applyFill="1" applyBorder="1" applyAlignment="1" applyProtection="1">
      <alignment horizontal="right"/>
    </xf>
    <xf numFmtId="164" fontId="1" fillId="3" borderId="30" xfId="0" applyNumberFormat="1" applyFont="1" applyFill="1" applyBorder="1" applyAlignment="1" applyProtection="1">
      <alignment horizontal="right"/>
    </xf>
    <xf numFmtId="0" fontId="0" fillId="14" borderId="58" xfId="0" applyFill="1" applyBorder="1" applyAlignment="1" applyProtection="1">
      <alignment horizontal="center"/>
    </xf>
    <xf numFmtId="0" fontId="1" fillId="14" borderId="59" xfId="0" applyFont="1" applyFill="1" applyBorder="1" applyProtection="1"/>
    <xf numFmtId="0" fontId="12" fillId="0" borderId="34" xfId="0" applyFont="1" applyBorder="1" applyAlignment="1" applyProtection="1">
      <alignment horizontal="center"/>
    </xf>
    <xf numFmtId="0" fontId="12" fillId="0" borderId="18" xfId="0" applyFont="1" applyBorder="1" applyAlignment="1" applyProtection="1">
      <alignment horizontal="center"/>
    </xf>
    <xf numFmtId="0" fontId="12" fillId="0" borderId="35" xfId="0" applyFont="1" applyBorder="1" applyAlignment="1" applyProtection="1">
      <alignment horizontal="center"/>
    </xf>
    <xf numFmtId="0" fontId="0" fillId="0" borderId="4" xfId="0" applyFill="1" applyBorder="1" applyAlignment="1" applyProtection="1">
      <alignment horizontal="center"/>
    </xf>
    <xf numFmtId="0" fontId="0" fillId="0" borderId="5" xfId="0" applyBorder="1" applyProtection="1"/>
    <xf numFmtId="164" fontId="0" fillId="0" borderId="13" xfId="0" applyNumberFormat="1" applyFont="1" applyFill="1" applyBorder="1" applyAlignment="1" applyProtection="1">
      <alignment horizontal="right"/>
    </xf>
    <xf numFmtId="0" fontId="0" fillId="0" borderId="50" xfId="0" applyFill="1" applyBorder="1" applyProtection="1"/>
    <xf numFmtId="0" fontId="0" fillId="0" borderId="50" xfId="0" applyBorder="1" applyProtection="1"/>
    <xf numFmtId="0" fontId="7" fillId="0" borderId="50" xfId="0" applyFont="1" applyBorder="1" applyProtection="1"/>
    <xf numFmtId="0" fontId="7" fillId="0" borderId="50" xfId="0" applyFont="1" applyBorder="1" applyAlignment="1" applyProtection="1">
      <alignment horizontal="left" indent="5"/>
    </xf>
    <xf numFmtId="164" fontId="1" fillId="5" borderId="34" xfId="0" applyNumberFormat="1" applyFont="1" applyFill="1" applyBorder="1" applyProtection="1"/>
    <xf numFmtId="164" fontId="1" fillId="5" borderId="56" xfId="0" applyNumberFormat="1" applyFont="1" applyFill="1" applyBorder="1" applyProtection="1"/>
    <xf numFmtId="164" fontId="1" fillId="5" borderId="3" xfId="0" applyNumberFormat="1" applyFont="1" applyFill="1" applyBorder="1" applyProtection="1"/>
    <xf numFmtId="164" fontId="1" fillId="14" borderId="18" xfId="0" applyNumberFormat="1" applyFont="1" applyFill="1" applyBorder="1" applyProtection="1"/>
    <xf numFmtId="164" fontId="1" fillId="14" borderId="19" xfId="0" applyNumberFormat="1" applyFont="1" applyFill="1" applyBorder="1" applyProtection="1"/>
    <xf numFmtId="0" fontId="1" fillId="8" borderId="0" xfId="0" applyFont="1" applyFill="1" applyBorder="1" applyAlignment="1" applyProtection="1">
      <alignment horizontal="center"/>
    </xf>
    <xf numFmtId="0" fontId="1" fillId="8" borderId="0" xfId="0" applyFont="1" applyFill="1" applyBorder="1" applyProtection="1"/>
    <xf numFmtId="164" fontId="1" fillId="8" borderId="0" xfId="0" applyNumberFormat="1" applyFont="1" applyFill="1" applyBorder="1" applyProtection="1"/>
    <xf numFmtId="164" fontId="5" fillId="8" borderId="0" xfId="0" applyNumberFormat="1" applyFont="1" applyFill="1" applyBorder="1" applyAlignment="1" applyProtection="1">
      <alignment horizontal="right"/>
    </xf>
    <xf numFmtId="0" fontId="1" fillId="0" borderId="1" xfId="0" applyFont="1" applyFill="1" applyBorder="1" applyProtection="1"/>
    <xf numFmtId="164" fontId="1" fillId="0" borderId="1" xfId="0" applyNumberFormat="1" applyFont="1" applyFill="1" applyBorder="1" applyProtection="1"/>
    <xf numFmtId="0" fontId="1" fillId="8" borderId="0" xfId="0" applyFont="1" applyFill="1" applyBorder="1" applyAlignment="1" applyProtection="1">
      <alignment horizontal="left"/>
    </xf>
    <xf numFmtId="0" fontId="1" fillId="13" borderId="0" xfId="0" applyFont="1" applyFill="1" applyBorder="1" applyAlignment="1" applyProtection="1">
      <alignment horizontal="left"/>
    </xf>
    <xf numFmtId="0" fontId="1" fillId="0" borderId="0" xfId="0" applyFont="1" applyFill="1" applyBorder="1" applyAlignment="1" applyProtection="1">
      <alignment horizontal="left"/>
    </xf>
    <xf numFmtId="164" fontId="0" fillId="0" borderId="9" xfId="0" applyNumberFormat="1" applyFont="1" applyFill="1" applyBorder="1" applyAlignment="1" applyProtection="1">
      <alignment horizontal="right"/>
      <protection locked="0"/>
    </xf>
    <xf numFmtId="164" fontId="0" fillId="10" borderId="49" xfId="0" applyNumberFormat="1" applyFont="1" applyFill="1" applyBorder="1" applyAlignment="1" applyProtection="1">
      <alignment horizontal="right"/>
      <protection locked="0"/>
    </xf>
    <xf numFmtId="164" fontId="6" fillId="5" borderId="49" xfId="0" applyNumberFormat="1" applyFont="1" applyFill="1" applyBorder="1" applyAlignment="1" applyProtection="1">
      <alignment horizontal="right"/>
      <protection locked="0"/>
    </xf>
    <xf numFmtId="164" fontId="6" fillId="0" borderId="1" xfId="0" applyNumberFormat="1" applyFont="1" applyFill="1" applyBorder="1" applyAlignment="1" applyProtection="1">
      <alignment horizontal="right"/>
      <protection locked="0"/>
    </xf>
    <xf numFmtId="164" fontId="6" fillId="0" borderId="1" xfId="0" applyNumberFormat="1" applyFont="1" applyBorder="1" applyAlignment="1" applyProtection="1">
      <alignment horizontal="right"/>
      <protection locked="0"/>
    </xf>
    <xf numFmtId="164" fontId="0" fillId="0" borderId="1" xfId="0" applyNumberFormat="1" applyFont="1" applyBorder="1" applyAlignment="1" applyProtection="1">
      <alignment horizontal="right"/>
      <protection locked="0"/>
    </xf>
    <xf numFmtId="164" fontId="0" fillId="0" borderId="44" xfId="0" applyNumberFormat="1" applyFont="1" applyBorder="1" applyAlignment="1" applyProtection="1">
      <alignment horizontal="right"/>
      <protection locked="0"/>
    </xf>
    <xf numFmtId="164" fontId="0" fillId="0" borderId="8" xfId="0" applyNumberFormat="1" applyFont="1" applyFill="1" applyBorder="1" applyAlignment="1" applyProtection="1">
      <alignment horizontal="right"/>
      <protection locked="0"/>
    </xf>
    <xf numFmtId="164" fontId="0" fillId="0" borderId="43" xfId="0" applyNumberFormat="1" applyFont="1" applyFill="1" applyBorder="1" applyAlignment="1" applyProtection="1">
      <alignment horizontal="right"/>
      <protection locked="0"/>
    </xf>
    <xf numFmtId="164" fontId="0" fillId="0" borderId="12" xfId="0" applyNumberFormat="1" applyFont="1" applyFill="1" applyBorder="1" applyAlignment="1" applyProtection="1">
      <alignment horizontal="right"/>
      <protection locked="0"/>
    </xf>
    <xf numFmtId="164" fontId="0" fillId="0" borderId="23" xfId="0" applyNumberFormat="1" applyFont="1" applyFill="1" applyBorder="1" applyAlignment="1" applyProtection="1">
      <alignment horizontal="right"/>
      <protection locked="0"/>
    </xf>
    <xf numFmtId="164" fontId="0" fillId="2" borderId="23" xfId="0" applyNumberFormat="1" applyFont="1" applyFill="1" applyBorder="1" applyAlignment="1" applyProtection="1">
      <alignment horizontal="right"/>
      <protection locked="0"/>
    </xf>
    <xf numFmtId="164" fontId="0" fillId="2" borderId="15" xfId="0" applyNumberFormat="1" applyFont="1" applyFill="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15" xfId="0" applyNumberFormat="1" applyFont="1" applyBorder="1" applyAlignment="1" applyProtection="1">
      <alignment horizontal="right"/>
      <protection locked="0"/>
    </xf>
    <xf numFmtId="164" fontId="0" fillId="0" borderId="16" xfId="0" applyNumberFormat="1" applyFont="1" applyBorder="1" applyAlignment="1" applyProtection="1">
      <alignment horizontal="right"/>
      <protection locked="0"/>
    </xf>
    <xf numFmtId="164" fontId="0" fillId="0" borderId="7" xfId="0" applyNumberFormat="1" applyFont="1" applyBorder="1" applyProtection="1">
      <protection locked="0"/>
    </xf>
    <xf numFmtId="164" fontId="0" fillId="0" borderId="55" xfId="0" applyNumberFormat="1" applyFont="1" applyBorder="1" applyProtection="1">
      <protection locked="0"/>
    </xf>
    <xf numFmtId="164" fontId="0" fillId="0" borderId="2" xfId="0" applyNumberFormat="1" applyFont="1" applyFill="1" applyBorder="1" applyProtection="1">
      <protection locked="0"/>
    </xf>
    <xf numFmtId="164" fontId="0" fillId="0" borderId="54" xfId="0" applyNumberFormat="1" applyFont="1" applyBorder="1" applyProtection="1">
      <protection locked="0"/>
    </xf>
    <xf numFmtId="164" fontId="0" fillId="0" borderId="54" xfId="0" applyNumberFormat="1" applyFont="1" applyFill="1" applyBorder="1" applyProtection="1">
      <protection locked="0"/>
    </xf>
    <xf numFmtId="164" fontId="0" fillId="0" borderId="2" xfId="0" applyNumberFormat="1" applyFont="1" applyBorder="1" applyProtection="1">
      <protection locked="0"/>
    </xf>
    <xf numFmtId="164" fontId="0" fillId="0" borderId="40" xfId="0" applyNumberFormat="1" applyFont="1" applyBorder="1" applyProtection="1">
      <protection locked="0"/>
    </xf>
    <xf numFmtId="164" fontId="0" fillId="0" borderId="57" xfId="0" applyNumberFormat="1" applyFont="1" applyBorder="1" applyProtection="1">
      <protection locked="0"/>
    </xf>
    <xf numFmtId="164" fontId="0" fillId="0" borderId="4" xfId="0" applyNumberFormat="1" applyFont="1" applyBorder="1" applyProtection="1">
      <protection locked="0"/>
    </xf>
    <xf numFmtId="164" fontId="0" fillId="0" borderId="49" xfId="0" applyNumberFormat="1" applyFont="1" applyFill="1" applyBorder="1" applyProtection="1">
      <protection locked="0"/>
    </xf>
    <xf numFmtId="164" fontId="0" fillId="0" borderId="49" xfId="0" applyNumberFormat="1" applyFont="1" applyBorder="1" applyProtection="1">
      <protection locked="0"/>
    </xf>
    <xf numFmtId="0" fontId="0" fillId="0" borderId="49" xfId="0" applyFont="1" applyBorder="1" applyProtection="1">
      <protection locked="0"/>
    </xf>
    <xf numFmtId="164" fontId="0" fillId="0" borderId="11" xfId="0" applyNumberFormat="1" applyFont="1" applyBorder="1" applyProtection="1">
      <protection locked="0"/>
    </xf>
    <xf numFmtId="164" fontId="1" fillId="0" borderId="1" xfId="0" applyNumberFormat="1" applyFont="1" applyFill="1" applyBorder="1" applyAlignment="1" applyProtection="1">
      <alignment horizontal="right"/>
      <protection locked="0"/>
    </xf>
    <xf numFmtId="164" fontId="1" fillId="0" borderId="1" xfId="0" applyNumberFormat="1" applyFont="1" applyFill="1" applyBorder="1" applyProtection="1">
      <protection locked="0"/>
    </xf>
    <xf numFmtId="0" fontId="1" fillId="0" borderId="0" xfId="0" applyFont="1" applyFill="1" applyAlignment="1" applyProtection="1">
      <alignment horizontal="left"/>
      <protection locked="0"/>
    </xf>
    <xf numFmtId="0" fontId="0" fillId="8" borderId="0" xfId="0" applyFill="1" applyBorder="1" applyProtection="1"/>
    <xf numFmtId="0" fontId="0" fillId="8" borderId="0" xfId="0" applyFont="1" applyFill="1" applyBorder="1" applyAlignment="1" applyProtection="1">
      <alignment horizontal="center"/>
    </xf>
    <xf numFmtId="164" fontId="1" fillId="8" borderId="0" xfId="0" applyNumberFormat="1" applyFont="1" applyFill="1" applyBorder="1" applyAlignment="1" applyProtection="1">
      <alignment horizontal="center"/>
    </xf>
    <xf numFmtId="0" fontId="0" fillId="8" borderId="0" xfId="0" applyFill="1" applyBorder="1"/>
    <xf numFmtId="0" fontId="0" fillId="0" borderId="0" xfId="0" applyBorder="1"/>
    <xf numFmtId="0" fontId="0" fillId="8" borderId="0" xfId="0" applyFill="1" applyBorder="1" applyAlignment="1" applyProtection="1">
      <alignment horizontal="center"/>
    </xf>
    <xf numFmtId="164" fontId="1" fillId="8" borderId="0" xfId="0" applyNumberFormat="1" applyFont="1" applyFill="1" applyBorder="1" applyProtection="1">
      <protection locked="0"/>
    </xf>
    <xf numFmtId="164" fontId="1" fillId="0" borderId="31" xfId="0" applyNumberFormat="1" applyFont="1" applyFill="1" applyBorder="1" applyProtection="1">
      <protection locked="0"/>
    </xf>
    <xf numFmtId="164" fontId="13" fillId="14" borderId="34" xfId="0" applyNumberFormat="1" applyFont="1" applyFill="1" applyBorder="1" applyAlignment="1" applyProtection="1">
      <alignment horizontal="center" wrapText="1"/>
      <protection locked="0"/>
    </xf>
    <xf numFmtId="164" fontId="13" fillId="14" borderId="19" xfId="0" applyNumberFormat="1" applyFont="1" applyFill="1" applyBorder="1" applyAlignment="1" applyProtection="1">
      <alignment horizontal="center" wrapText="1"/>
    </xf>
    <xf numFmtId="164" fontId="1" fillId="0" borderId="48" xfId="0" applyNumberFormat="1" applyFont="1" applyFill="1" applyBorder="1" applyProtection="1">
      <protection locked="0"/>
    </xf>
    <xf numFmtId="0" fontId="1" fillId="12" borderId="1" xfId="0" applyFont="1" applyFill="1" applyBorder="1" applyProtection="1"/>
    <xf numFmtId="164" fontId="1" fillId="12" borderId="1" xfId="0" applyNumberFormat="1" applyFont="1" applyFill="1" applyBorder="1" applyAlignment="1" applyProtection="1">
      <alignment horizontal="center"/>
    </xf>
    <xf numFmtId="0" fontId="1" fillId="12" borderId="39" xfId="0" applyFont="1" applyFill="1" applyBorder="1" applyAlignment="1" applyProtection="1">
      <alignment horizontal="left"/>
    </xf>
    <xf numFmtId="0" fontId="1" fillId="12" borderId="12" xfId="0" applyFont="1" applyFill="1" applyBorder="1" applyAlignment="1" applyProtection="1">
      <alignment horizontal="left"/>
    </xf>
    <xf numFmtId="0" fontId="0" fillId="0" borderId="46" xfId="0" applyBorder="1" applyProtection="1"/>
    <xf numFmtId="0" fontId="1" fillId="5" borderId="41" xfId="0" applyFont="1" applyFill="1" applyBorder="1" applyProtection="1"/>
    <xf numFmtId="164" fontId="1" fillId="0" borderId="32" xfId="0" applyNumberFormat="1" applyFont="1" applyFill="1" applyBorder="1" applyProtection="1">
      <protection locked="0"/>
    </xf>
    <xf numFmtId="164" fontId="1" fillId="0" borderId="20" xfId="0" applyNumberFormat="1" applyFont="1" applyFill="1" applyBorder="1" applyProtection="1">
      <protection locked="0"/>
    </xf>
    <xf numFmtId="164" fontId="1" fillId="14" borderId="34" xfId="0" applyNumberFormat="1" applyFont="1" applyFill="1" applyBorder="1" applyProtection="1">
      <protection locked="0"/>
    </xf>
    <xf numFmtId="0" fontId="16" fillId="0" borderId="38" xfId="0" applyFont="1" applyFill="1" applyBorder="1" applyAlignment="1" applyProtection="1">
      <alignment horizontal="center"/>
    </xf>
    <xf numFmtId="0" fontId="16" fillId="6" borderId="38" xfId="0" applyFont="1" applyFill="1" applyBorder="1" applyAlignment="1" applyProtection="1">
      <alignment horizontal="left"/>
    </xf>
    <xf numFmtId="165" fontId="16" fillId="6" borderId="38" xfId="0" applyNumberFormat="1" applyFont="1" applyFill="1" applyBorder="1" applyAlignment="1" applyProtection="1"/>
    <xf numFmtId="0" fontId="2" fillId="0" borderId="41" xfId="0" applyFont="1" applyFill="1" applyBorder="1" applyAlignment="1" applyProtection="1">
      <alignment horizontal="center"/>
    </xf>
    <xf numFmtId="0" fontId="2" fillId="0" borderId="41" xfId="0" applyFont="1" applyBorder="1" applyProtection="1"/>
    <xf numFmtId="164" fontId="5" fillId="14" borderId="34" xfId="0" applyNumberFormat="1" applyFont="1" applyFill="1" applyBorder="1" applyAlignment="1" applyProtection="1">
      <alignment horizontal="center"/>
    </xf>
    <xf numFmtId="164" fontId="5" fillId="14" borderId="18" xfId="0" applyNumberFormat="1" applyFont="1" applyFill="1" applyBorder="1" applyProtection="1"/>
    <xf numFmtId="0" fontId="2" fillId="14" borderId="18" xfId="0" applyFont="1" applyFill="1" applyBorder="1" applyProtection="1"/>
    <xf numFmtId="164" fontId="5" fillId="14" borderId="35" xfId="0" applyNumberFormat="1" applyFont="1" applyFill="1" applyBorder="1" applyProtection="1"/>
    <xf numFmtId="165" fontId="2" fillId="7" borderId="3" xfId="0" applyNumberFormat="1" applyFont="1" applyFill="1" applyBorder="1" applyProtection="1"/>
    <xf numFmtId="164" fontId="5" fillId="14" borderId="19" xfId="0" applyNumberFormat="1" applyFont="1" applyFill="1" applyBorder="1" applyProtection="1"/>
    <xf numFmtId="165" fontId="17" fillId="9" borderId="38" xfId="0" applyNumberFormat="1" applyFont="1" applyFill="1" applyBorder="1" applyAlignment="1" applyProtection="1"/>
    <xf numFmtId="165" fontId="17" fillId="9" borderId="30" xfId="0" applyNumberFormat="1" applyFont="1" applyFill="1" applyBorder="1" applyAlignment="1" applyProtection="1"/>
    <xf numFmtId="14" fontId="1" fillId="13" borderId="0" xfId="0" applyNumberFormat="1" applyFont="1" applyFill="1" applyBorder="1" applyAlignment="1" applyProtection="1">
      <alignment horizontal="left"/>
      <protection locked="0"/>
    </xf>
    <xf numFmtId="0" fontId="0" fillId="0" borderId="22" xfId="0" applyFill="1" applyBorder="1"/>
    <xf numFmtId="0" fontId="0" fillId="0" borderId="0" xfId="0" applyFill="1" applyBorder="1"/>
    <xf numFmtId="0" fontId="0" fillId="0" borderId="36" xfId="0" applyFill="1" applyBorder="1"/>
    <xf numFmtId="0" fontId="11" fillId="0" borderId="22" xfId="2" applyFont="1" applyBorder="1" applyProtection="1"/>
    <xf numFmtId="0" fontId="11" fillId="0" borderId="0" xfId="0" applyFont="1" applyFill="1" applyBorder="1"/>
    <xf numFmtId="0" fontId="0" fillId="0" borderId="5" xfId="0" applyFill="1" applyBorder="1" applyProtection="1"/>
    <xf numFmtId="0" fontId="0" fillId="10" borderId="50" xfId="0" applyFill="1" applyBorder="1" applyProtection="1"/>
    <xf numFmtId="0" fontId="7" fillId="5" borderId="50" xfId="0" applyFont="1" applyFill="1" applyBorder="1" applyProtection="1"/>
    <xf numFmtId="0" fontId="7" fillId="0" borderId="50" xfId="0" applyFont="1" applyFill="1" applyBorder="1" applyAlignment="1" applyProtection="1">
      <alignment horizontal="left"/>
    </xf>
    <xf numFmtId="0" fontId="4" fillId="0" borderId="50" xfId="0" applyFont="1" applyBorder="1" applyProtection="1"/>
    <xf numFmtId="0" fontId="0" fillId="0" borderId="45" xfId="0" applyFill="1" applyBorder="1" applyAlignment="1" applyProtection="1">
      <alignment horizontal="center"/>
    </xf>
    <xf numFmtId="0" fontId="0" fillId="0" borderId="6" xfId="0" applyBorder="1" applyAlignment="1" applyProtection="1">
      <alignment horizontal="left" indent="5"/>
    </xf>
    <xf numFmtId="0" fontId="8" fillId="0" borderId="1" xfId="0" applyFont="1" applyFill="1" applyBorder="1" applyProtection="1"/>
    <xf numFmtId="0" fontId="11" fillId="0" borderId="8" xfId="2" applyFont="1" applyBorder="1" applyProtection="1"/>
    <xf numFmtId="0" fontId="11" fillId="0" borderId="52" xfId="0" applyFont="1" applyFill="1" applyBorder="1"/>
    <xf numFmtId="0" fontId="11" fillId="0" borderId="52" xfId="2" applyFont="1" applyBorder="1" applyProtection="1"/>
    <xf numFmtId="0" fontId="11" fillId="8" borderId="0" xfId="0" applyFont="1" applyFill="1" applyBorder="1"/>
    <xf numFmtId="0" fontId="11" fillId="8" borderId="0" xfId="2" applyFont="1" applyFill="1" applyBorder="1" applyProtection="1"/>
    <xf numFmtId="0" fontId="1" fillId="8" borderId="0" xfId="0" applyFont="1" applyFill="1" applyBorder="1" applyAlignment="1" applyProtection="1">
      <alignment horizontal="left"/>
      <protection locked="0"/>
    </xf>
    <xf numFmtId="0" fontId="11" fillId="0" borderId="0" xfId="2" applyFont="1" applyFill="1" applyBorder="1" applyProtection="1"/>
    <xf numFmtId="0" fontId="18" fillId="0" borderId="34" xfId="0" applyFont="1" applyBorder="1" applyAlignment="1" applyProtection="1">
      <alignment horizontal="center"/>
    </xf>
    <xf numFmtId="0" fontId="18" fillId="0" borderId="18" xfId="0" applyFont="1" applyBorder="1" applyAlignment="1" applyProtection="1">
      <alignment horizontal="center"/>
    </xf>
    <xf numFmtId="0" fontId="11" fillId="0" borderId="22" xfId="2" applyFont="1" applyFill="1" applyBorder="1" applyProtection="1"/>
    <xf numFmtId="0" fontId="1" fillId="0" borderId="52" xfId="0" applyFont="1" applyFill="1" applyBorder="1" applyAlignment="1" applyProtection="1">
      <alignment horizontal="left"/>
      <protection locked="0"/>
    </xf>
    <xf numFmtId="164" fontId="0" fillId="5" borderId="55" xfId="0" applyNumberFormat="1" applyFont="1" applyFill="1" applyBorder="1" applyProtection="1">
      <protection locked="0"/>
    </xf>
    <xf numFmtId="10" fontId="7" fillId="0" borderId="23" xfId="0" applyNumberFormat="1" applyFont="1" applyFill="1" applyBorder="1" applyProtection="1"/>
    <xf numFmtId="164" fontId="13" fillId="8" borderId="0" xfId="0" applyNumberFormat="1" applyFont="1" applyFill="1" applyBorder="1" applyAlignment="1" applyProtection="1">
      <alignment horizontal="center" vertical="center" wrapText="1"/>
    </xf>
    <xf numFmtId="164" fontId="1" fillId="8" borderId="0" xfId="0" applyNumberFormat="1" applyFont="1" applyFill="1" applyBorder="1" applyAlignment="1" applyProtection="1">
      <alignment horizontal="right"/>
      <protection locked="0"/>
    </xf>
    <xf numFmtId="10" fontId="7" fillId="0" borderId="14" xfId="0" applyNumberFormat="1" applyFont="1" applyFill="1" applyBorder="1" applyProtection="1"/>
    <xf numFmtId="10" fontId="7" fillId="3" borderId="3" xfId="0" applyNumberFormat="1" applyFont="1" applyFill="1" applyBorder="1" applyProtection="1"/>
    <xf numFmtId="10" fontId="7" fillId="5" borderId="3" xfId="0" applyNumberFormat="1" applyFont="1" applyFill="1" applyBorder="1" applyProtection="1"/>
    <xf numFmtId="10" fontId="19" fillId="9" borderId="23" xfId="0" applyNumberFormat="1" applyFont="1" applyFill="1" applyBorder="1" applyProtection="1"/>
    <xf numFmtId="0" fontId="0" fillId="0" borderId="39" xfId="0" applyFill="1" applyBorder="1"/>
    <xf numFmtId="0" fontId="0" fillId="0" borderId="40" xfId="0" applyFill="1" applyBorder="1"/>
    <xf numFmtId="0" fontId="0" fillId="0" borderId="52" xfId="0" applyFill="1" applyBorder="1"/>
    <xf numFmtId="0" fontId="0" fillId="0" borderId="10" xfId="0" applyFill="1" applyBorder="1"/>
    <xf numFmtId="0" fontId="1" fillId="4" borderId="29" xfId="0" applyFont="1" applyFill="1" applyBorder="1" applyAlignment="1" applyProtection="1">
      <alignment horizontal="center" vertical="center" wrapText="1"/>
    </xf>
    <xf numFmtId="0" fontId="1" fillId="0" borderId="0" xfId="0" applyFont="1" applyFill="1" applyBorder="1" applyAlignment="1" applyProtection="1">
      <alignment horizontal="left"/>
      <protection locked="0"/>
    </xf>
    <xf numFmtId="0" fontId="1" fillId="13" borderId="0" xfId="0" applyFont="1" applyFill="1" applyBorder="1" applyAlignment="1" applyProtection="1">
      <alignment horizontal="left"/>
      <protection locked="0"/>
    </xf>
    <xf numFmtId="0" fontId="1" fillId="0" borderId="22" xfId="0" applyFont="1" applyFill="1" applyBorder="1" applyAlignment="1" applyProtection="1">
      <alignment horizontal="left"/>
      <protection locked="0"/>
    </xf>
    <xf numFmtId="0" fontId="1" fillId="0" borderId="52" xfId="0" applyFont="1" applyFill="1" applyBorder="1" applyAlignment="1" applyProtection="1">
      <alignment horizontal="left"/>
      <protection locked="0"/>
    </xf>
    <xf numFmtId="164" fontId="13" fillId="8" borderId="0" xfId="0" applyNumberFormat="1" applyFont="1" applyFill="1" applyBorder="1" applyAlignment="1" applyProtection="1">
      <alignment horizontal="center" wrapText="1"/>
      <protection locked="0"/>
    </xf>
    <xf numFmtId="164" fontId="1" fillId="0" borderId="60" xfId="0" applyNumberFormat="1" applyFont="1" applyFill="1" applyBorder="1" applyProtection="1"/>
    <xf numFmtId="164" fontId="1" fillId="0" borderId="13" xfId="0" applyNumberFormat="1" applyFont="1" applyFill="1" applyBorder="1" applyProtection="1"/>
    <xf numFmtId="0" fontId="1" fillId="0" borderId="24" xfId="0" applyFont="1" applyBorder="1" applyAlignment="1" applyProtection="1">
      <alignment vertical="center" wrapText="1"/>
    </xf>
    <xf numFmtId="0" fontId="1" fillId="0" borderId="37" xfId="0" applyFont="1" applyBorder="1" applyAlignment="1" applyProtection="1">
      <alignment vertical="center"/>
    </xf>
    <xf numFmtId="0" fontId="1" fillId="0" borderId="27" xfId="0" applyFont="1" applyBorder="1" applyAlignment="1" applyProtection="1">
      <alignment vertical="center"/>
    </xf>
    <xf numFmtId="0" fontId="1" fillId="0" borderId="25" xfId="0" applyFont="1" applyBorder="1" applyAlignment="1" applyProtection="1">
      <alignment vertical="center" wrapText="1"/>
    </xf>
    <xf numFmtId="164" fontId="0" fillId="0" borderId="61" xfId="0" applyNumberFormat="1" applyFont="1" applyFill="1" applyBorder="1" applyAlignment="1" applyProtection="1">
      <alignment horizontal="right"/>
    </xf>
    <xf numFmtId="164" fontId="0" fillId="0" borderId="62" xfId="0" applyNumberFormat="1" applyFont="1" applyFill="1" applyBorder="1" applyAlignment="1" applyProtection="1">
      <alignment horizontal="right"/>
    </xf>
    <xf numFmtId="164" fontId="0" fillId="0" borderId="52" xfId="0" applyNumberFormat="1" applyFont="1" applyFill="1" applyBorder="1" applyAlignment="1" applyProtection="1">
      <alignment horizontal="right"/>
      <protection locked="0"/>
    </xf>
    <xf numFmtId="164" fontId="0" fillId="0" borderId="63" xfId="0" applyNumberFormat="1" applyFont="1" applyFill="1" applyBorder="1" applyAlignment="1" applyProtection="1">
      <alignment horizontal="right"/>
      <protection locked="0"/>
    </xf>
    <xf numFmtId="164" fontId="0" fillId="0" borderId="39" xfId="0" applyNumberFormat="1" applyFont="1" applyFill="1" applyBorder="1" applyAlignment="1" applyProtection="1">
      <alignment horizontal="right"/>
      <protection locked="0"/>
    </xf>
    <xf numFmtId="164" fontId="1" fillId="3" borderId="14" xfId="0" applyNumberFormat="1" applyFont="1" applyFill="1" applyBorder="1" applyAlignment="1" applyProtection="1">
      <alignment horizontal="right"/>
    </xf>
    <xf numFmtId="164" fontId="0" fillId="0" borderId="1" xfId="0" applyNumberFormat="1" applyFont="1" applyBorder="1" applyProtection="1">
      <protection locked="0"/>
    </xf>
    <xf numFmtId="164" fontId="1" fillId="5" borderId="48" xfId="0" applyNumberFormat="1" applyFont="1" applyFill="1" applyBorder="1" applyProtection="1"/>
    <xf numFmtId="164" fontId="1" fillId="5" borderId="21" xfId="0" applyNumberFormat="1" applyFont="1" applyFill="1" applyBorder="1" applyProtection="1"/>
    <xf numFmtId="164" fontId="0" fillId="2" borderId="1" xfId="0" applyNumberFormat="1" applyFont="1" applyFill="1" applyBorder="1" applyProtection="1">
      <protection locked="0"/>
    </xf>
    <xf numFmtId="164" fontId="0" fillId="2" borderId="54" xfId="0" applyNumberFormat="1" applyFont="1" applyFill="1" applyBorder="1" applyProtection="1">
      <protection locked="0"/>
    </xf>
    <xf numFmtId="0" fontId="1" fillId="4" borderId="58" xfId="0" applyFont="1" applyFill="1" applyBorder="1" applyAlignment="1" applyProtection="1">
      <alignment horizontal="center" vertical="center" wrapText="1"/>
    </xf>
    <xf numFmtId="164" fontId="1" fillId="3" borderId="58" xfId="0" applyNumberFormat="1" applyFont="1" applyFill="1" applyBorder="1" applyAlignment="1" applyProtection="1">
      <alignment horizontal="right"/>
    </xf>
    <xf numFmtId="164" fontId="1" fillId="5" borderId="41" xfId="0" applyNumberFormat="1" applyFont="1" applyFill="1" applyBorder="1" applyProtection="1"/>
    <xf numFmtId="165" fontId="17" fillId="9" borderId="58" xfId="0" applyNumberFormat="1" applyFont="1" applyFill="1" applyBorder="1" applyAlignment="1" applyProtection="1"/>
    <xf numFmtId="165" fontId="2" fillId="7" borderId="41" xfId="0" applyNumberFormat="1" applyFont="1" applyFill="1" applyBorder="1" applyProtection="1"/>
    <xf numFmtId="0" fontId="1" fillId="4" borderId="59" xfId="0" applyFont="1" applyFill="1" applyBorder="1" applyAlignment="1" applyProtection="1">
      <alignment horizontal="center" vertical="center" wrapText="1"/>
    </xf>
    <xf numFmtId="164" fontId="1" fillId="3" borderId="53" xfId="0" applyNumberFormat="1" applyFont="1" applyFill="1" applyBorder="1" applyAlignment="1" applyProtection="1">
      <alignment horizontal="right"/>
    </xf>
    <xf numFmtId="165" fontId="17" fillId="9" borderId="39" xfId="0" applyNumberFormat="1" applyFont="1" applyFill="1" applyBorder="1" applyAlignment="1" applyProtection="1"/>
    <xf numFmtId="0" fontId="2" fillId="14" borderId="17" xfId="0" applyFont="1" applyFill="1" applyBorder="1" applyProtection="1"/>
    <xf numFmtId="164" fontId="0" fillId="0" borderId="50" xfId="0" applyNumberFormat="1" applyFont="1" applyFill="1" applyBorder="1" applyAlignment="1" applyProtection="1">
      <alignment horizontal="right"/>
    </xf>
    <xf numFmtId="0" fontId="2" fillId="14" borderId="34" xfId="0" applyFont="1" applyFill="1" applyBorder="1" applyProtection="1"/>
    <xf numFmtId="164" fontId="0" fillId="0" borderId="51" xfId="0" applyNumberFormat="1" applyFont="1" applyBorder="1" applyProtection="1">
      <protection locked="0"/>
    </xf>
    <xf numFmtId="164" fontId="0" fillId="0" borderId="9" xfId="0" applyNumberFormat="1" applyFont="1" applyBorder="1" applyProtection="1">
      <protection locked="0"/>
    </xf>
    <xf numFmtId="164" fontId="0" fillId="0" borderId="65" xfId="0" applyNumberFormat="1" applyFont="1" applyFill="1" applyBorder="1" applyAlignment="1" applyProtection="1">
      <alignment horizontal="right"/>
    </xf>
    <xf numFmtId="164" fontId="0" fillId="0" borderId="66" xfId="0" applyNumberFormat="1" applyFont="1" applyBorder="1" applyProtection="1">
      <protection locked="0"/>
    </xf>
    <xf numFmtId="0" fontId="0" fillId="5" borderId="58" xfId="0" applyFill="1" applyBorder="1" applyAlignment="1" applyProtection="1">
      <alignment horizontal="center"/>
    </xf>
    <xf numFmtId="0" fontId="1" fillId="5" borderId="3" xfId="0" applyFont="1" applyFill="1" applyBorder="1" applyProtection="1"/>
    <xf numFmtId="0" fontId="1" fillId="3" borderId="41" xfId="0" applyFont="1" applyFill="1" applyBorder="1" applyAlignment="1" applyProtection="1">
      <alignment vertical="center" wrapText="1"/>
    </xf>
    <xf numFmtId="0" fontId="1" fillId="3" borderId="3" xfId="0" applyFont="1" applyFill="1" applyBorder="1" applyAlignment="1" applyProtection="1">
      <alignment vertical="center"/>
    </xf>
    <xf numFmtId="49" fontId="7" fillId="8" borderId="0" xfId="0" applyNumberFormat="1" applyFont="1" applyFill="1" applyAlignment="1" applyProtection="1">
      <alignment horizontal="left"/>
    </xf>
    <xf numFmtId="49" fontId="7" fillId="0" borderId="0" xfId="0" applyNumberFormat="1" applyFont="1" applyFill="1" applyAlignment="1" applyProtection="1">
      <alignment horizontal="left"/>
    </xf>
    <xf numFmtId="0" fontId="1" fillId="0" borderId="0" xfId="0" applyFont="1" applyFill="1" applyBorder="1" applyAlignment="1" applyProtection="1">
      <alignment horizontal="left"/>
      <protection locked="0"/>
    </xf>
    <xf numFmtId="0" fontId="1" fillId="0" borderId="22" xfId="0" applyFont="1" applyFill="1" applyBorder="1" applyAlignment="1" applyProtection="1">
      <alignment horizontal="left"/>
      <protection locked="0"/>
    </xf>
    <xf numFmtId="4" fontId="0" fillId="0" borderId="2" xfId="0" applyNumberFormat="1" applyFont="1" applyBorder="1" applyProtection="1">
      <protection locked="0"/>
    </xf>
    <xf numFmtId="4" fontId="0" fillId="0" borderId="40" xfId="0" applyNumberFormat="1" applyFont="1" applyBorder="1" applyProtection="1">
      <protection locked="0"/>
    </xf>
    <xf numFmtId="4" fontId="0" fillId="0" borderId="49" xfId="0" applyNumberFormat="1" applyFont="1" applyBorder="1" applyProtection="1">
      <protection locked="0"/>
    </xf>
    <xf numFmtId="165" fontId="0" fillId="8" borderId="0" xfId="0" applyNumberFormat="1" applyFill="1"/>
    <xf numFmtId="0" fontId="1" fillId="0" borderId="0" xfId="0" applyFont="1" applyFill="1" applyBorder="1" applyAlignment="1" applyProtection="1">
      <alignment horizontal="left" vertical="top" wrapText="1"/>
      <protection locked="0"/>
    </xf>
    <xf numFmtId="0" fontId="0" fillId="0" borderId="0" xfId="0" applyAlignment="1">
      <alignment horizontal="left" vertical="top" wrapText="1"/>
    </xf>
    <xf numFmtId="0" fontId="1" fillId="0" borderId="25"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31" xfId="0" applyFont="1" applyBorder="1" applyAlignment="1" applyProtection="1">
      <alignment horizontal="center" vertical="center" wrapText="1"/>
    </xf>
    <xf numFmtId="0" fontId="16" fillId="0" borderId="17" xfId="0" applyFont="1" applyBorder="1" applyAlignment="1" applyProtection="1">
      <alignment horizontal="center" vertical="center"/>
    </xf>
    <xf numFmtId="0" fontId="16" fillId="0" borderId="18" xfId="0" applyFont="1" applyBorder="1" applyAlignment="1" applyProtection="1">
      <alignment horizontal="center" vertical="center"/>
    </xf>
    <xf numFmtId="0" fontId="16" fillId="0" borderId="19" xfId="0" applyFont="1" applyBorder="1" applyAlignment="1" applyProtection="1">
      <alignment horizontal="center" vertical="center"/>
    </xf>
    <xf numFmtId="0" fontId="1" fillId="4" borderId="28" xfId="0" applyFont="1" applyFill="1" applyBorder="1" applyAlignment="1" applyProtection="1">
      <alignment horizontal="center" vertical="center" wrapText="1"/>
    </xf>
    <xf numFmtId="0" fontId="1" fillId="4" borderId="26" xfId="0" applyFont="1" applyFill="1" applyBorder="1" applyAlignment="1" applyProtection="1">
      <alignment horizontal="center" vertical="center" wrapText="1"/>
    </xf>
    <xf numFmtId="0" fontId="1" fillId="4" borderId="29" xfId="0" applyFont="1" applyFill="1" applyBorder="1" applyAlignment="1" applyProtection="1">
      <alignment horizontal="center" vertical="center" wrapText="1"/>
    </xf>
    <xf numFmtId="0" fontId="1" fillId="3" borderId="41" xfId="0" applyFont="1" applyFill="1" applyBorder="1" applyAlignment="1" applyProtection="1">
      <alignment horizontal="center" vertical="center" wrapText="1"/>
    </xf>
    <xf numFmtId="0" fontId="1" fillId="3" borderId="42" xfId="0" applyFont="1" applyFill="1" applyBorder="1" applyAlignment="1" applyProtection="1">
      <alignment horizontal="center" vertical="center" wrapText="1"/>
    </xf>
    <xf numFmtId="0" fontId="1" fillId="3" borderId="56" xfId="0" applyFont="1" applyFill="1" applyBorder="1" applyAlignment="1" applyProtection="1">
      <alignment horizontal="center" vertical="center" wrapText="1"/>
    </xf>
    <xf numFmtId="0" fontId="0" fillId="0" borderId="34" xfId="0" applyBorder="1" applyAlignment="1" applyProtection="1">
      <alignment horizontal="center"/>
    </xf>
    <xf numFmtId="0" fontId="0" fillId="0" borderId="18" xfId="0" applyBorder="1" applyAlignment="1" applyProtection="1">
      <alignment horizontal="center"/>
    </xf>
    <xf numFmtId="164" fontId="0" fillId="0" borderId="27" xfId="0" applyNumberFormat="1" applyBorder="1" applyAlignment="1" applyProtection="1">
      <alignment horizontal="center" vertical="center"/>
    </xf>
    <xf numFmtId="164" fontId="0" fillId="0" borderId="20" xfId="0" applyNumberFormat="1" applyBorder="1" applyAlignment="1" applyProtection="1">
      <alignment horizontal="center" vertical="center"/>
    </xf>
    <xf numFmtId="0" fontId="0" fillId="0" borderId="30" xfId="0" applyFont="1" applyBorder="1" applyAlignment="1" applyProtection="1">
      <alignment horizontal="center" vertical="center" wrapText="1"/>
    </xf>
    <xf numFmtId="0" fontId="0" fillId="0" borderId="21" xfId="0" applyFont="1" applyBorder="1" applyAlignment="1" applyProtection="1">
      <alignment horizontal="center" vertical="center" wrapText="1"/>
    </xf>
    <xf numFmtId="164" fontId="1" fillId="0" borderId="39" xfId="0" applyNumberFormat="1" applyFont="1" applyFill="1" applyBorder="1" applyAlignment="1" applyProtection="1">
      <alignment horizontal="left"/>
      <protection locked="0"/>
    </xf>
    <xf numFmtId="0" fontId="1" fillId="0" borderId="25" xfId="0" applyFont="1" applyFill="1" applyBorder="1" applyAlignment="1" applyProtection="1">
      <alignment horizontal="center" wrapText="1"/>
    </xf>
    <xf numFmtId="0" fontId="1" fillId="0" borderId="24" xfId="0" applyFont="1" applyFill="1" applyBorder="1" applyAlignment="1" applyProtection="1">
      <alignment horizontal="center" wrapText="1"/>
    </xf>
    <xf numFmtId="0" fontId="1" fillId="0" borderId="30" xfId="0" applyFont="1" applyBorder="1" applyAlignment="1" applyProtection="1">
      <alignment horizontal="center" vertical="center" wrapText="1"/>
    </xf>
    <xf numFmtId="0" fontId="1" fillId="0" borderId="21" xfId="0" applyFont="1" applyBorder="1" applyAlignment="1" applyProtection="1">
      <alignment horizontal="center" vertical="center" wrapText="1"/>
    </xf>
    <xf numFmtId="164" fontId="8" fillId="5" borderId="41" xfId="0" applyNumberFormat="1" applyFont="1" applyFill="1" applyBorder="1" applyAlignment="1" applyProtection="1">
      <alignment horizontal="center"/>
    </xf>
    <xf numFmtId="164" fontId="8" fillId="5" borderId="42" xfId="0" applyNumberFormat="1" applyFont="1" applyFill="1" applyBorder="1" applyAlignment="1" applyProtection="1">
      <alignment horizontal="center"/>
    </xf>
    <xf numFmtId="164" fontId="8" fillId="5" borderId="59" xfId="0" applyNumberFormat="1" applyFont="1" applyFill="1" applyBorder="1" applyAlignment="1" applyProtection="1">
      <alignment horizontal="center"/>
    </xf>
    <xf numFmtId="164" fontId="8" fillId="5" borderId="53" xfId="0" applyNumberFormat="1" applyFont="1" applyFill="1" applyBorder="1" applyAlignment="1" applyProtection="1">
      <alignment horizontal="center"/>
    </xf>
    <xf numFmtId="0" fontId="1" fillId="0" borderId="41" xfId="0" applyFont="1" applyBorder="1" applyAlignment="1" applyProtection="1">
      <alignment horizontal="center"/>
    </xf>
    <xf numFmtId="0" fontId="1" fillId="0" borderId="42" xfId="0" applyFont="1" applyBorder="1" applyAlignment="1" applyProtection="1">
      <alignment horizontal="center"/>
    </xf>
    <xf numFmtId="164" fontId="0" fillId="0" borderId="27" xfId="0" applyNumberFormat="1" applyFont="1" applyBorder="1" applyAlignment="1" applyProtection="1">
      <alignment horizontal="center" vertical="center"/>
    </xf>
    <xf numFmtId="164" fontId="0" fillId="0" borderId="20" xfId="0" applyNumberFormat="1" applyFont="1" applyBorder="1" applyAlignment="1" applyProtection="1">
      <alignment horizontal="center" vertical="center"/>
    </xf>
    <xf numFmtId="0" fontId="0" fillId="0" borderId="30" xfId="0" applyFont="1" applyBorder="1" applyAlignment="1" applyProtection="1">
      <alignment horizontal="center" vertical="center"/>
    </xf>
    <xf numFmtId="0" fontId="0" fillId="0" borderId="21" xfId="0" applyFont="1" applyBorder="1" applyAlignment="1" applyProtection="1">
      <alignment horizontal="center" vertical="center"/>
    </xf>
    <xf numFmtId="0" fontId="14" fillId="0" borderId="53" xfId="0" applyFont="1" applyFill="1" applyBorder="1" applyAlignment="1" applyProtection="1">
      <alignment horizontal="center" vertical="center"/>
    </xf>
    <xf numFmtId="0" fontId="14" fillId="0" borderId="48" xfId="0" applyFont="1" applyFill="1" applyBorder="1" applyAlignment="1" applyProtection="1">
      <alignment horizontal="center" vertical="center"/>
    </xf>
    <xf numFmtId="0" fontId="1" fillId="0" borderId="0" xfId="0" applyFont="1" applyFill="1" applyBorder="1" applyAlignment="1" applyProtection="1">
      <alignment horizontal="left"/>
      <protection locked="0"/>
    </xf>
    <xf numFmtId="0" fontId="1" fillId="13" borderId="0" xfId="0" applyFont="1" applyFill="1" applyBorder="1" applyAlignment="1" applyProtection="1">
      <alignment horizontal="left"/>
      <protection locked="0"/>
    </xf>
    <xf numFmtId="0" fontId="3" fillId="0" borderId="0" xfId="0" applyFont="1" applyFill="1" applyAlignment="1" applyProtection="1">
      <alignment horizontal="left"/>
      <protection locked="0"/>
    </xf>
    <xf numFmtId="0" fontId="0" fillId="0" borderId="0" xfId="0" applyFont="1" applyFill="1" applyAlignment="1" applyProtection="1">
      <alignment horizontal="left"/>
      <protection locked="0"/>
    </xf>
    <xf numFmtId="0" fontId="1" fillId="12" borderId="58" xfId="0" applyFont="1" applyFill="1" applyBorder="1" applyAlignment="1" applyProtection="1">
      <alignment horizontal="left" vertical="center"/>
    </xf>
    <xf numFmtId="0" fontId="1" fillId="12" borderId="47" xfId="0" applyFont="1" applyFill="1" applyBorder="1" applyAlignment="1" applyProtection="1">
      <alignment horizontal="left" vertical="center"/>
    </xf>
    <xf numFmtId="0" fontId="1" fillId="12" borderId="21" xfId="0" applyFont="1" applyFill="1" applyBorder="1" applyAlignment="1" applyProtection="1">
      <alignment horizontal="left" vertical="center"/>
    </xf>
    <xf numFmtId="0" fontId="1" fillId="0" borderId="27" xfId="0" applyFont="1" applyBorder="1" applyAlignment="1" applyProtection="1">
      <alignment horizontal="center" vertical="center"/>
    </xf>
    <xf numFmtId="0" fontId="1" fillId="0" borderId="37" xfId="0" applyFont="1" applyBorder="1" applyAlignment="1" applyProtection="1">
      <alignment horizontal="center" vertical="center"/>
    </xf>
    <xf numFmtId="0" fontId="1" fillId="0" borderId="22" xfId="0" applyFont="1" applyBorder="1" applyAlignment="1" applyProtection="1">
      <alignment horizontal="center" vertical="center"/>
    </xf>
    <xf numFmtId="0" fontId="1" fillId="0" borderId="33" xfId="0" applyFont="1" applyBorder="1" applyAlignment="1" applyProtection="1">
      <alignment horizontal="center" vertical="center"/>
    </xf>
    <xf numFmtId="0" fontId="1" fillId="0" borderId="22" xfId="0" applyFont="1" applyFill="1" applyBorder="1" applyAlignment="1">
      <alignment wrapText="1"/>
    </xf>
    <xf numFmtId="0" fontId="1" fillId="0" borderId="0" xfId="0" applyFont="1" applyAlignment="1">
      <alignment wrapText="1"/>
    </xf>
    <xf numFmtId="0" fontId="1" fillId="0" borderId="22" xfId="0" applyFont="1" applyBorder="1" applyAlignment="1">
      <alignment wrapText="1"/>
    </xf>
    <xf numFmtId="10" fontId="15" fillId="0" borderId="30" xfId="0" applyNumberFormat="1" applyFont="1" applyFill="1" applyBorder="1" applyAlignment="1" applyProtection="1">
      <alignment horizontal="center" vertical="center" wrapText="1"/>
    </xf>
    <xf numFmtId="10" fontId="15" fillId="0" borderId="14" xfId="0" applyNumberFormat="1" applyFont="1" applyFill="1" applyBorder="1" applyAlignment="1" applyProtection="1">
      <alignment horizontal="center" vertical="center" wrapText="1"/>
    </xf>
    <xf numFmtId="10" fontId="15" fillId="0" borderId="21" xfId="0" applyNumberFormat="1" applyFont="1" applyFill="1" applyBorder="1" applyAlignment="1" applyProtection="1">
      <alignment horizontal="center" vertical="center" wrapText="1"/>
    </xf>
    <xf numFmtId="10" fontId="1" fillId="0" borderId="30" xfId="0" applyNumberFormat="1" applyFont="1" applyBorder="1" applyAlignment="1" applyProtection="1">
      <alignment horizontal="center" vertical="center" wrapText="1"/>
    </xf>
    <xf numFmtId="10" fontId="1" fillId="0" borderId="14" xfId="0" applyNumberFormat="1" applyFont="1" applyBorder="1" applyAlignment="1" applyProtection="1">
      <alignment horizontal="center" vertical="center" wrapText="1"/>
    </xf>
    <xf numFmtId="10" fontId="1" fillId="0" borderId="21" xfId="0" applyNumberFormat="1" applyFont="1" applyBorder="1" applyAlignment="1" applyProtection="1">
      <alignment horizontal="center" vertical="center" wrapText="1"/>
    </xf>
    <xf numFmtId="164" fontId="0" fillId="0" borderId="53" xfId="0" applyNumberFormat="1" applyFont="1" applyBorder="1" applyAlignment="1" applyProtection="1">
      <alignment horizontal="center" vertical="center"/>
    </xf>
    <xf numFmtId="164" fontId="0" fillId="0" borderId="48" xfId="0" applyNumberFormat="1" applyFont="1" applyBorder="1" applyAlignment="1" applyProtection="1">
      <alignment horizontal="center" vertical="center"/>
    </xf>
    <xf numFmtId="164" fontId="0" fillId="0" borderId="53" xfId="0" applyNumberFormat="1" applyBorder="1" applyAlignment="1" applyProtection="1">
      <alignment horizontal="center" vertical="center"/>
    </xf>
    <xf numFmtId="164" fontId="0" fillId="0" borderId="48" xfId="0" applyNumberFormat="1" applyBorder="1" applyAlignment="1" applyProtection="1">
      <alignment horizontal="center" vertical="center"/>
    </xf>
    <xf numFmtId="0" fontId="14" fillId="0" borderId="59" xfId="0" applyFont="1" applyFill="1" applyBorder="1" applyAlignment="1" applyProtection="1">
      <alignment horizontal="center" vertical="center"/>
    </xf>
    <xf numFmtId="0" fontId="14" fillId="0" borderId="64" xfId="0" applyFont="1" applyFill="1" applyBorder="1" applyAlignment="1" applyProtection="1">
      <alignment horizontal="center" vertical="center"/>
    </xf>
    <xf numFmtId="164" fontId="8" fillId="5" borderId="58" xfId="0" applyNumberFormat="1" applyFont="1" applyFill="1" applyBorder="1" applyAlignment="1" applyProtection="1">
      <alignment horizontal="center"/>
    </xf>
    <xf numFmtId="0" fontId="1" fillId="0" borderId="22" xfId="0" applyFont="1" applyFill="1" applyBorder="1" applyAlignment="1" applyProtection="1">
      <alignment horizontal="left"/>
      <protection locked="0"/>
    </xf>
    <xf numFmtId="164" fontId="0" fillId="0" borderId="30" xfId="0" applyNumberFormat="1" applyBorder="1" applyAlignment="1" applyProtection="1">
      <alignment horizontal="center" vertical="center"/>
    </xf>
    <xf numFmtId="164" fontId="0" fillId="0" borderId="21" xfId="0" applyNumberFormat="1" applyBorder="1" applyAlignment="1" applyProtection="1">
      <alignment horizontal="center" vertical="center"/>
    </xf>
    <xf numFmtId="164" fontId="0" fillId="0" borderId="30" xfId="0" applyNumberFormat="1" applyFont="1" applyBorder="1" applyAlignment="1" applyProtection="1">
      <alignment horizontal="center" vertical="center"/>
    </xf>
    <xf numFmtId="164" fontId="0" fillId="0" borderId="21" xfId="0" applyNumberFormat="1" applyFont="1" applyBorder="1" applyAlignment="1" applyProtection="1">
      <alignment horizontal="center" vertical="center"/>
    </xf>
    <xf numFmtId="49" fontId="20" fillId="0" borderId="0" xfId="0" applyNumberFormat="1" applyFont="1" applyFill="1" applyAlignment="1" applyProtection="1">
      <alignment horizontal="left"/>
      <protection locked="0"/>
    </xf>
    <xf numFmtId="49" fontId="7" fillId="0" borderId="0" xfId="0" applyNumberFormat="1" applyFont="1" applyFill="1" applyAlignment="1" applyProtection="1">
      <alignment horizontal="left"/>
      <protection locked="0"/>
    </xf>
    <xf numFmtId="0" fontId="1" fillId="0" borderId="58" xfId="0" applyFont="1" applyBorder="1" applyAlignment="1" applyProtection="1">
      <alignment horizontal="center" vertical="center" wrapText="1"/>
    </xf>
    <xf numFmtId="0" fontId="1" fillId="0" borderId="47" xfId="0" applyFont="1" applyBorder="1" applyAlignment="1" applyProtection="1">
      <alignment horizontal="center" vertical="center" wrapText="1"/>
    </xf>
    <xf numFmtId="0" fontId="16" fillId="0" borderId="34" xfId="0" applyFont="1" applyBorder="1" applyAlignment="1" applyProtection="1">
      <alignment horizontal="center" vertical="center"/>
    </xf>
    <xf numFmtId="0" fontId="16" fillId="0" borderId="35" xfId="0" applyFont="1" applyBorder="1" applyAlignment="1" applyProtection="1">
      <alignment horizontal="center" vertical="center"/>
    </xf>
  </cellXfs>
  <cellStyles count="3">
    <cellStyle name="Normální" xfId="0" builtinId="0"/>
    <cellStyle name="Normální 2" xfId="1" xr:uid="{00000000-0005-0000-0000-000001000000}"/>
    <cellStyle name="normální_Tabulka školy, návrh rozpočtu" xfId="2" xr:uid="{00000000-0005-0000-0000-000002000000}"/>
  </cellStyles>
  <dxfs count="4">
    <dxf>
      <font>
        <color theme="0"/>
      </font>
      <numFmt numFmtId="166" formatCode=";;;"/>
    </dxf>
    <dxf>
      <numFmt numFmtId="166" formatCode=";;;"/>
    </dxf>
    <dxf>
      <font>
        <color theme="0"/>
      </font>
      <numFmt numFmtId="166" formatCode=";;;"/>
    </dxf>
    <dxf>
      <numFmt numFmtId="166" formatCode=";;;"/>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lanh\Documents\TSMCH\Rozbory\Rozbory%20n&#225;klad&#367;%20a%20v&#253;nos&#367;%20-%20hlavn&#237;%20&#269;innost%20-%20rok%202020%20-%201-%201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lanh\Documents\TSMCH\Pl&#225;n%202021\NR%202021%20+%20SVR%202022-23%20-%20TSmC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planh\Documents\TSMCH\Rozbory\Rozbory%20n&#225;klad&#367;%20a%20v&#253;nos&#367;%20-%20hlavn&#237;%20&#269;innost%20-%20rok%202021%20-%201-%2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yhodnocení hospodaření PO"/>
      <sheetName val="Vyhod. hosp. PO -střediska"/>
      <sheetName val="HČ - SKUT 2020"/>
      <sheetName val="101"/>
      <sheetName val="102"/>
      <sheetName val="103"/>
      <sheetName val="104"/>
      <sheetName val="105"/>
      <sheetName val="108"/>
      <sheetName val="200"/>
      <sheetName val="201"/>
      <sheetName val="202"/>
      <sheetName val="204"/>
      <sheetName val="205"/>
      <sheetName val="206"/>
      <sheetName val="208+209"/>
      <sheetName val="210"/>
      <sheetName val="211"/>
      <sheetName val="Rozbory"/>
      <sheetName val="HČ - SKUT 2016"/>
      <sheetName val="HČ - SKUT 2015"/>
      <sheetName val="HČ - SKUT 2014"/>
      <sheetName val="HČ - SKUT 2013"/>
      <sheetName val="HČ - SKUT 2012"/>
      <sheetName val="HČ - SKUT 2011"/>
      <sheetName val="pomocné 203+211"/>
      <sheetName val="Měsíční náklady"/>
      <sheetName val="Výnosy bez střediska"/>
      <sheetName val="10104"/>
      <sheetName val="203"/>
      <sheetName val="1090204"/>
      <sheetName val="1100206"/>
      <sheetName val="310210"/>
    </sheetNames>
    <sheetDataSet>
      <sheetData sheetId="0">
        <row r="15">
          <cell r="P15">
            <v>0</v>
          </cell>
          <cell r="Q15">
            <v>0</v>
          </cell>
          <cell r="R15">
            <v>16685637.51</v>
          </cell>
          <cell r="T15">
            <v>17108582.789999999</v>
          </cell>
        </row>
        <row r="16">
          <cell r="P16">
            <v>130031827.89999998</v>
          </cell>
          <cell r="Q16">
            <v>0</v>
          </cell>
          <cell r="R16">
            <v>0</v>
          </cell>
          <cell r="T16">
            <v>0</v>
          </cell>
        </row>
        <row r="17">
          <cell r="P17">
            <v>0</v>
          </cell>
          <cell r="Q17">
            <v>0</v>
          </cell>
          <cell r="R17">
            <v>0</v>
          </cell>
          <cell r="T17">
            <v>0</v>
          </cell>
        </row>
        <row r="18">
          <cell r="P18">
            <v>0</v>
          </cell>
          <cell r="Q18">
            <v>0</v>
          </cell>
          <cell r="R18">
            <v>0</v>
          </cell>
          <cell r="T18">
            <v>0</v>
          </cell>
        </row>
        <row r="19">
          <cell r="P19">
            <v>0</v>
          </cell>
          <cell r="Q19">
            <v>0</v>
          </cell>
          <cell r="R19">
            <v>0</v>
          </cell>
          <cell r="T19">
            <v>0</v>
          </cell>
        </row>
        <row r="20">
          <cell r="P20">
            <v>0</v>
          </cell>
          <cell r="Q20">
            <v>0</v>
          </cell>
          <cell r="R20">
            <v>3770031.26</v>
          </cell>
          <cell r="T20">
            <v>0</v>
          </cell>
        </row>
        <row r="21">
          <cell r="P21">
            <v>0</v>
          </cell>
          <cell r="Q21">
            <v>0</v>
          </cell>
          <cell r="R21">
            <v>3241328.8099999996</v>
          </cell>
          <cell r="T21">
            <v>63742.82</v>
          </cell>
        </row>
        <row r="22">
          <cell r="P22">
            <v>0</v>
          </cell>
          <cell r="Q22">
            <v>0</v>
          </cell>
          <cell r="R22">
            <v>200731.54</v>
          </cell>
          <cell r="T22">
            <v>0</v>
          </cell>
        </row>
        <row r="23">
          <cell r="P23">
            <v>0</v>
          </cell>
          <cell r="Q23">
            <v>0</v>
          </cell>
          <cell r="R23">
            <v>252066.11</v>
          </cell>
          <cell r="T23">
            <v>0</v>
          </cell>
        </row>
        <row r="28">
          <cell r="P28">
            <v>5603658.2740627648</v>
          </cell>
          <cell r="Q28">
            <v>0</v>
          </cell>
          <cell r="R28">
            <v>1021210.5659372357</v>
          </cell>
          <cell r="T28">
            <v>27239.68</v>
          </cell>
        </row>
        <row r="29">
          <cell r="P29">
            <v>7885946.5049045058</v>
          </cell>
          <cell r="Q29">
            <v>0</v>
          </cell>
          <cell r="R29">
            <v>1437134.7250954967</v>
          </cell>
          <cell r="T29">
            <v>2371005.12</v>
          </cell>
        </row>
        <row r="30">
          <cell r="P30">
            <v>9424133.6009009741</v>
          </cell>
          <cell r="Q30">
            <v>0</v>
          </cell>
          <cell r="R30">
            <v>1717453.9090990273</v>
          </cell>
          <cell r="T30">
            <v>74024.94</v>
          </cell>
        </row>
        <row r="31">
          <cell r="P31">
            <v>27541815.265608054</v>
          </cell>
          <cell r="Q31">
            <v>0</v>
          </cell>
          <cell r="R31">
            <v>5019219.8343919516</v>
          </cell>
          <cell r="T31">
            <v>3965371.5</v>
          </cell>
        </row>
        <row r="32">
          <cell r="P32">
            <v>46438537.308237344</v>
          </cell>
          <cell r="Q32">
            <v>0</v>
          </cell>
          <cell r="R32">
            <v>8462958.061762657</v>
          </cell>
          <cell r="T32">
            <v>3276445.63</v>
          </cell>
        </row>
        <row r="33">
          <cell r="P33">
            <v>45513977.13478931</v>
          </cell>
          <cell r="Q33">
            <v>0</v>
          </cell>
          <cell r="R33">
            <v>8294466.2352106879</v>
          </cell>
          <cell r="T33">
            <v>3276445.63</v>
          </cell>
        </row>
        <row r="34">
          <cell r="P34">
            <v>924560.1734480306</v>
          </cell>
          <cell r="Q34">
            <v>0</v>
          </cell>
          <cell r="R34">
            <v>168491.82655196948</v>
          </cell>
          <cell r="T34">
            <v>0</v>
          </cell>
        </row>
        <row r="35">
          <cell r="P35">
            <v>16765396.554696765</v>
          </cell>
          <cell r="Q35">
            <v>0</v>
          </cell>
          <cell r="R35">
            <v>3055325.5153032369</v>
          </cell>
          <cell r="T35">
            <v>1181605.53</v>
          </cell>
        </row>
        <row r="36">
          <cell r="P36">
            <v>57071.323251671027</v>
          </cell>
          <cell r="Q36">
            <v>0</v>
          </cell>
          <cell r="R36">
            <v>10400.676748328979</v>
          </cell>
          <cell r="T36">
            <v>249384</v>
          </cell>
        </row>
        <row r="37">
          <cell r="P37">
            <v>12484529.717091829</v>
          </cell>
          <cell r="Q37">
            <v>0</v>
          </cell>
          <cell r="R37">
            <v>2275180.4329081727</v>
          </cell>
          <cell r="T37">
            <v>993766.85000000009</v>
          </cell>
        </row>
        <row r="38">
          <cell r="P38">
            <v>6165910.99925608</v>
          </cell>
          <cell r="Q38">
            <v>0</v>
          </cell>
          <cell r="R38">
            <v>1123675.4907439598</v>
          </cell>
          <cell r="T38">
            <v>2227986.36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R 2021"/>
      <sheetName val="SVR 2022-2023"/>
    </sheetNames>
    <sheetDataSet>
      <sheetData sheetId="0">
        <row r="15">
          <cell r="V15">
            <v>0</v>
          </cell>
          <cell r="W15">
            <v>0</v>
          </cell>
          <cell r="X15">
            <v>16230000</v>
          </cell>
          <cell r="Z15">
            <v>15050000</v>
          </cell>
        </row>
        <row r="16">
          <cell r="V16">
            <v>129943000</v>
          </cell>
          <cell r="W16">
            <v>0</v>
          </cell>
          <cell r="X16">
            <v>0</v>
          </cell>
          <cell r="Z16">
            <v>0</v>
          </cell>
        </row>
        <row r="17">
          <cell r="V17">
            <v>0</v>
          </cell>
          <cell r="W17">
            <v>0</v>
          </cell>
          <cell r="X17">
            <v>0</v>
          </cell>
          <cell r="Z17">
            <v>0</v>
          </cell>
        </row>
        <row r="18">
          <cell r="V18">
            <v>0</v>
          </cell>
          <cell r="W18">
            <v>1261073</v>
          </cell>
          <cell r="X18">
            <v>0</v>
          </cell>
          <cell r="Z18">
            <v>0</v>
          </cell>
        </row>
        <row r="19">
          <cell r="V19">
            <v>0</v>
          </cell>
          <cell r="W19">
            <v>0</v>
          </cell>
          <cell r="X19">
            <v>0</v>
          </cell>
          <cell r="Z19">
            <v>0</v>
          </cell>
        </row>
        <row r="20">
          <cell r="V20">
            <v>0</v>
          </cell>
          <cell r="W20">
            <v>0</v>
          </cell>
          <cell r="X20">
            <v>0</v>
          </cell>
          <cell r="Z20">
            <v>0</v>
          </cell>
        </row>
        <row r="21">
          <cell r="V21">
            <v>0</v>
          </cell>
          <cell r="W21">
            <v>0</v>
          </cell>
          <cell r="X21">
            <v>1396342</v>
          </cell>
          <cell r="Z21">
            <v>6000</v>
          </cell>
        </row>
        <row r="22">
          <cell r="V22">
            <v>0</v>
          </cell>
          <cell r="W22">
            <v>0</v>
          </cell>
          <cell r="X22">
            <v>625000</v>
          </cell>
          <cell r="Z22">
            <v>0</v>
          </cell>
        </row>
        <row r="23">
          <cell r="V23">
            <v>0</v>
          </cell>
          <cell r="W23">
            <v>0</v>
          </cell>
          <cell r="X23">
            <v>0</v>
          </cell>
          <cell r="Z23">
            <v>0</v>
          </cell>
        </row>
        <row r="28">
          <cell r="V28">
            <v>2722735.6968463352</v>
          </cell>
          <cell r="W28">
            <v>0</v>
          </cell>
          <cell r="X28">
            <v>383663.13315366482</v>
          </cell>
          <cell r="Z28">
            <v>38000</v>
          </cell>
        </row>
        <row r="29">
          <cell r="V29">
            <v>9918710.0195216071</v>
          </cell>
          <cell r="W29">
            <v>0</v>
          </cell>
          <cell r="X29">
            <v>1341289.980478392</v>
          </cell>
          <cell r="Z29">
            <v>2407500</v>
          </cell>
        </row>
        <row r="30">
          <cell r="V30">
            <v>9818446.0074540265</v>
          </cell>
          <cell r="W30">
            <v>0</v>
          </cell>
          <cell r="X30">
            <v>1081553.9925459742</v>
          </cell>
          <cell r="Z30">
            <v>65000</v>
          </cell>
        </row>
        <row r="31">
          <cell r="V31">
            <v>25698764.067437712</v>
          </cell>
          <cell r="W31">
            <v>0</v>
          </cell>
          <cell r="X31">
            <v>3621235.9325622888</v>
          </cell>
          <cell r="Z31">
            <v>4296180</v>
          </cell>
        </row>
        <row r="32">
          <cell r="V32">
            <v>51600269.728187494</v>
          </cell>
          <cell r="W32">
            <v>450000</v>
          </cell>
          <cell r="X32">
            <v>7334450.2694624998</v>
          </cell>
          <cell r="Z32">
            <v>2711000</v>
          </cell>
        </row>
        <row r="33">
          <cell r="V33">
            <v>50903458.083112016</v>
          </cell>
          <cell r="W33">
            <v>450000</v>
          </cell>
          <cell r="X33">
            <v>7236261.9145379765</v>
          </cell>
          <cell r="Z33">
            <v>2711000</v>
          </cell>
        </row>
        <row r="34">
          <cell r="V34">
            <v>696811.64507547684</v>
          </cell>
          <cell r="W34">
            <v>0</v>
          </cell>
          <cell r="X34">
            <v>98188.35492452317</v>
          </cell>
          <cell r="Z34">
            <v>0</v>
          </cell>
        </row>
        <row r="35">
          <cell r="V35">
            <v>18633996.562691126</v>
          </cell>
          <cell r="W35">
            <v>0</v>
          </cell>
          <cell r="X35">
            <v>2625733.1964675752</v>
          </cell>
          <cell r="Z35">
            <v>978838</v>
          </cell>
        </row>
        <row r="36">
          <cell r="V36">
            <v>64071.611641531264</v>
          </cell>
          <cell r="W36">
            <v>0</v>
          </cell>
          <cell r="X36">
            <v>9028.3883584687355</v>
          </cell>
          <cell r="Z36">
            <v>360100</v>
          </cell>
        </row>
        <row r="37">
          <cell r="V37">
            <v>5661966.6491537709</v>
          </cell>
          <cell r="W37">
            <v>0</v>
          </cell>
          <cell r="X37">
            <v>1733199.350846228</v>
          </cell>
          <cell r="Z37">
            <v>1288200</v>
          </cell>
        </row>
        <row r="38">
          <cell r="V38">
            <v>6312763.2684331294</v>
          </cell>
          <cell r="W38">
            <v>0</v>
          </cell>
          <cell r="X38">
            <v>889537.14355371543</v>
          </cell>
          <cell r="Z38">
            <v>1840182</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yhodnocení hospodaření PO"/>
      <sheetName val="Vyhod. hosp. PO -střediska"/>
      <sheetName val="HČ - SKUT 2021"/>
      <sheetName val="101"/>
      <sheetName val="102"/>
      <sheetName val="103"/>
      <sheetName val="104"/>
      <sheetName val="105"/>
      <sheetName val="108"/>
      <sheetName val="200"/>
      <sheetName val="201"/>
      <sheetName val="202"/>
      <sheetName val="204"/>
      <sheetName val="205"/>
      <sheetName val="206"/>
      <sheetName val="208+209"/>
      <sheetName val="210"/>
      <sheetName val="211"/>
      <sheetName val="Rozbory"/>
      <sheetName val="HČ - SKUT 2016"/>
      <sheetName val="HČ - SKUT 2015"/>
      <sheetName val="HČ - SKUT 2014"/>
      <sheetName val="HČ - SKUT 2013"/>
      <sheetName val="HČ - SKUT 2012"/>
      <sheetName val="HČ - SKUT 2011"/>
      <sheetName val="pomocné 203+211"/>
      <sheetName val="Měsíční náklady"/>
      <sheetName val="Výnosy bez střediska"/>
      <sheetName val="10104"/>
      <sheetName val="203"/>
      <sheetName val="1090204"/>
      <sheetName val="1100206"/>
      <sheetName val="310210"/>
    </sheetNames>
    <sheetDataSet>
      <sheetData sheetId="0">
        <row r="15">
          <cell r="P15">
            <v>0</v>
          </cell>
          <cell r="Q15">
            <v>0</v>
          </cell>
          <cell r="R15">
            <v>9269399.5300000012</v>
          </cell>
          <cell r="T15">
            <v>8526841.3599999994</v>
          </cell>
        </row>
        <row r="16">
          <cell r="P16">
            <v>64971500</v>
          </cell>
          <cell r="Q16">
            <v>0</v>
          </cell>
          <cell r="R16">
            <v>0</v>
          </cell>
          <cell r="T16">
            <v>0</v>
          </cell>
        </row>
        <row r="17">
          <cell r="P17">
            <v>0</v>
          </cell>
          <cell r="Q17">
            <v>0</v>
          </cell>
          <cell r="R17">
            <v>0</v>
          </cell>
          <cell r="T17">
            <v>0</v>
          </cell>
        </row>
        <row r="18">
          <cell r="P18">
            <v>0</v>
          </cell>
          <cell r="Q18">
            <v>0</v>
          </cell>
          <cell r="R18">
            <v>0</v>
          </cell>
          <cell r="T18">
            <v>0</v>
          </cell>
        </row>
        <row r="19">
          <cell r="P19">
            <v>0</v>
          </cell>
          <cell r="Q19">
            <v>0</v>
          </cell>
          <cell r="R19">
            <v>0</v>
          </cell>
          <cell r="T19">
            <v>0</v>
          </cell>
        </row>
        <row r="20">
          <cell r="P20">
            <v>0</v>
          </cell>
          <cell r="Q20">
            <v>0</v>
          </cell>
          <cell r="R20">
            <v>106065</v>
          </cell>
          <cell r="T20">
            <v>0</v>
          </cell>
        </row>
        <row r="21">
          <cell r="P21">
            <v>0</v>
          </cell>
          <cell r="Q21">
            <v>0</v>
          </cell>
          <cell r="R21">
            <v>2312405.9399999976</v>
          </cell>
          <cell r="T21">
            <v>3216.1200000000003</v>
          </cell>
        </row>
        <row r="22">
          <cell r="P22">
            <v>0</v>
          </cell>
          <cell r="Q22">
            <v>0</v>
          </cell>
          <cell r="R22">
            <v>139024.05000000002</v>
          </cell>
          <cell r="T22">
            <v>0</v>
          </cell>
        </row>
        <row r="23">
          <cell r="P23">
            <v>0</v>
          </cell>
          <cell r="Q23">
            <v>0</v>
          </cell>
          <cell r="R23">
            <v>970000</v>
          </cell>
          <cell r="T23">
            <v>0</v>
          </cell>
        </row>
        <row r="28">
          <cell r="P28">
            <v>1284917.6059887528</v>
          </cell>
          <cell r="Q28">
            <v>0</v>
          </cell>
          <cell r="R28">
            <v>186066.954011247</v>
          </cell>
          <cell r="T28">
            <v>15356.21</v>
          </cell>
        </row>
        <row r="29">
          <cell r="P29">
            <v>6057448.8441229574</v>
          </cell>
          <cell r="Q29">
            <v>0</v>
          </cell>
          <cell r="R29">
            <v>877169.9058770414</v>
          </cell>
          <cell r="T29">
            <v>1276261.77</v>
          </cell>
        </row>
        <row r="30">
          <cell r="P30">
            <v>4726313.5245727282</v>
          </cell>
          <cell r="Q30">
            <v>0</v>
          </cell>
          <cell r="R30">
            <v>684410.23542727157</v>
          </cell>
          <cell r="T30">
            <v>33992.18</v>
          </cell>
        </row>
        <row r="31">
          <cell r="P31">
            <v>14182542.556149397</v>
          </cell>
          <cell r="Q31">
            <v>0</v>
          </cell>
          <cell r="R31">
            <v>2053752.3038506038</v>
          </cell>
          <cell r="T31">
            <v>1926141.25</v>
          </cell>
        </row>
        <row r="32">
          <cell r="P32">
            <v>22471171.798115004</v>
          </cell>
          <cell r="Q32">
            <v>0</v>
          </cell>
          <cell r="R32">
            <v>3254016.0318849995</v>
          </cell>
          <cell r="T32">
            <v>1573941.17</v>
          </cell>
        </row>
        <row r="33">
          <cell r="P33">
            <v>22117195.556472566</v>
          </cell>
          <cell r="Q33">
            <v>0</v>
          </cell>
          <cell r="R33">
            <v>3202757.2735274355</v>
          </cell>
          <cell r="T33">
            <v>1573941.17</v>
          </cell>
        </row>
        <row r="34">
          <cell r="P34">
            <v>353976.24164243595</v>
          </cell>
          <cell r="Q34">
            <v>0</v>
          </cell>
          <cell r="R34">
            <v>51258.75835756406</v>
          </cell>
          <cell r="T34">
            <v>0</v>
          </cell>
        </row>
        <row r="35">
          <cell r="P35">
            <v>7864334.9759267131</v>
          </cell>
          <cell r="Q35">
            <v>0</v>
          </cell>
          <cell r="R35">
            <v>1138822.3240732881</v>
          </cell>
          <cell r="T35">
            <v>576375.78</v>
          </cell>
        </row>
        <row r="36">
          <cell r="P36">
            <v>55845.149310114415</v>
          </cell>
          <cell r="Q36">
            <v>0</v>
          </cell>
          <cell r="R36">
            <v>8086.8506898855858</v>
          </cell>
          <cell r="T36">
            <v>3000</v>
          </cell>
        </row>
        <row r="37">
          <cell r="P37">
            <v>6854027.2788760373</v>
          </cell>
          <cell r="Q37">
            <v>0</v>
          </cell>
          <cell r="R37">
            <v>992521.211123963</v>
          </cell>
          <cell r="T37">
            <v>410916.51</v>
          </cell>
        </row>
        <row r="38">
          <cell r="P38">
            <v>4660835.6897275271</v>
          </cell>
          <cell r="Q38">
            <v>0</v>
          </cell>
          <cell r="R38">
            <v>674928.49027247401</v>
          </cell>
          <cell r="T38">
            <v>1062679.4300000002</v>
          </cell>
        </row>
        <row r="50">
          <cell r="D50"/>
          <cell r="E50"/>
          <cell r="F50"/>
        </row>
        <row r="51">
          <cell r="D51">
            <v>198936.75</v>
          </cell>
          <cell r="E51">
            <v>0</v>
          </cell>
          <cell r="F51">
            <v>0</v>
          </cell>
        </row>
        <row r="52">
          <cell r="D52">
            <v>6164029.6900000004</v>
          </cell>
          <cell r="E52">
            <v>8477234.1999999993</v>
          </cell>
          <cell r="F52">
            <v>3407826.02</v>
          </cell>
        </row>
        <row r="53">
          <cell r="D53">
            <v>0</v>
          </cell>
          <cell r="E53">
            <v>0</v>
          </cell>
          <cell r="F53">
            <v>0</v>
          </cell>
        </row>
        <row r="54">
          <cell r="D54">
            <v>214061.24</v>
          </cell>
          <cell r="E54">
            <v>538477.88</v>
          </cell>
          <cell r="F54">
            <v>642290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D128"/>
  <sheetViews>
    <sheetView showGridLines="0" tabSelected="1" topLeftCell="M4" zoomScale="80" zoomScaleNormal="80" zoomScaleSheetLayoutView="80" workbookViewId="0">
      <selection activeCell="C76" sqref="C76"/>
    </sheetView>
  </sheetViews>
  <sheetFormatPr defaultColWidth="0" defaultRowHeight="15" zeroHeight="1" x14ac:dyDescent="0.25"/>
  <cols>
    <col min="1" max="1" width="4.5703125" customWidth="1"/>
    <col min="2" max="2" width="9.140625" customWidth="1"/>
    <col min="3" max="3" width="43.42578125" customWidth="1"/>
    <col min="4" max="9" width="16" customWidth="1"/>
    <col min="10" max="12" width="18.42578125" customWidth="1"/>
    <col min="13" max="13" width="18.42578125" style="1" customWidth="1"/>
    <col min="14" max="15" width="18.42578125" customWidth="1"/>
    <col min="16" max="21" width="18.5703125" customWidth="1"/>
    <col min="22" max="27" width="17.28515625" customWidth="1"/>
    <col min="28" max="28" width="17.7109375" customWidth="1"/>
    <col min="29" max="29" width="5.85546875" customWidth="1"/>
    <col min="30" max="30" width="0" hidden="1" customWidth="1"/>
    <col min="31" max="16384" width="9.140625" style="2" hidden="1"/>
  </cols>
  <sheetData>
    <row r="1" spans="1:30" x14ac:dyDescent="0.25">
      <c r="A1" s="4"/>
      <c r="B1" s="4"/>
      <c r="C1" s="4"/>
      <c r="D1" s="4"/>
      <c r="E1" s="4"/>
      <c r="F1" s="4"/>
      <c r="G1" s="4"/>
      <c r="H1" s="4"/>
      <c r="I1" s="4"/>
      <c r="J1" s="4"/>
      <c r="K1" s="4"/>
      <c r="L1" s="4"/>
      <c r="M1" s="5"/>
      <c r="N1" s="4"/>
      <c r="O1" s="4"/>
      <c r="P1" s="4"/>
      <c r="Q1" s="4"/>
      <c r="R1" s="4"/>
      <c r="S1" s="4"/>
      <c r="T1" s="4"/>
      <c r="U1" s="4"/>
      <c r="V1" s="3"/>
      <c r="W1" s="3"/>
      <c r="X1" s="3"/>
      <c r="Y1" s="3"/>
      <c r="Z1" s="3"/>
      <c r="AA1" s="3"/>
      <c r="AB1" s="3"/>
      <c r="AC1" s="3"/>
    </row>
    <row r="2" spans="1:30" ht="21" x14ac:dyDescent="0.35">
      <c r="A2" s="4"/>
      <c r="B2" s="6" t="s">
        <v>110</v>
      </c>
      <c r="C2" s="4"/>
      <c r="D2" s="4"/>
      <c r="E2" s="4"/>
      <c r="F2" s="4"/>
      <c r="G2" s="4"/>
      <c r="H2" s="4"/>
      <c r="I2" s="4"/>
      <c r="J2" s="4"/>
      <c r="K2" s="4"/>
      <c r="L2" s="4"/>
      <c r="M2" s="5"/>
      <c r="N2" s="4"/>
      <c r="O2" s="4"/>
      <c r="P2" s="4"/>
      <c r="Q2" s="4"/>
      <c r="R2" s="4"/>
      <c r="S2" s="4"/>
      <c r="T2" s="4"/>
      <c r="U2" s="4"/>
      <c r="V2" s="3"/>
      <c r="W2" s="3"/>
      <c r="X2" s="3"/>
      <c r="Y2" s="3"/>
      <c r="Z2" s="3"/>
      <c r="AA2" s="3"/>
      <c r="AB2" s="3"/>
      <c r="AC2" s="3"/>
    </row>
    <row r="3" spans="1:30" ht="7.5" customHeight="1" x14ac:dyDescent="0.25">
      <c r="A3" s="4"/>
      <c r="B3" s="4"/>
      <c r="C3" s="4"/>
      <c r="D3" s="4"/>
      <c r="E3" s="4"/>
      <c r="F3" s="4"/>
      <c r="G3" s="4"/>
      <c r="H3" s="4"/>
      <c r="I3" s="4"/>
      <c r="J3" s="4"/>
      <c r="K3" s="4"/>
      <c r="L3" s="4"/>
      <c r="M3" s="5"/>
      <c r="N3" s="4"/>
      <c r="O3" s="4"/>
      <c r="P3" s="4"/>
      <c r="Q3" s="4"/>
      <c r="R3" s="4"/>
      <c r="S3" s="4"/>
      <c r="T3" s="4"/>
      <c r="U3" s="4"/>
      <c r="V3" s="3"/>
      <c r="W3" s="3"/>
      <c r="X3" s="3"/>
      <c r="Y3" s="3"/>
      <c r="Z3" s="3"/>
      <c r="AA3" s="3"/>
      <c r="AB3" s="3"/>
      <c r="AC3" s="3"/>
    </row>
    <row r="4" spans="1:30" ht="21" x14ac:dyDescent="0.35">
      <c r="A4" s="4"/>
      <c r="B4" s="4" t="s">
        <v>43</v>
      </c>
      <c r="C4" s="4"/>
      <c r="D4" s="246" t="s">
        <v>121</v>
      </c>
      <c r="E4" s="246"/>
      <c r="F4" s="246"/>
      <c r="G4" s="246"/>
      <c r="H4" s="246"/>
      <c r="I4" s="246"/>
      <c r="J4" s="246"/>
      <c r="K4" s="246"/>
      <c r="L4" s="246"/>
      <c r="M4" s="246"/>
      <c r="N4" s="246"/>
      <c r="O4" s="246"/>
      <c r="P4" s="246"/>
      <c r="Q4" s="246"/>
      <c r="R4" s="246"/>
      <c r="S4" s="246"/>
      <c r="T4" s="246"/>
      <c r="U4" s="246"/>
      <c r="V4" s="3"/>
      <c r="W4" s="3"/>
      <c r="X4" s="3"/>
      <c r="Y4" s="3"/>
      <c r="Z4" s="3"/>
      <c r="AA4" s="3"/>
      <c r="AB4" s="3"/>
      <c r="AC4" s="3"/>
    </row>
    <row r="5" spans="1:30" ht="3.75" customHeight="1" x14ac:dyDescent="0.25">
      <c r="A5" s="4"/>
      <c r="B5" s="4"/>
      <c r="C5" s="4"/>
      <c r="D5" s="4"/>
      <c r="E5" s="4"/>
      <c r="F5" s="4"/>
      <c r="G5" s="4"/>
      <c r="H5" s="4"/>
      <c r="I5" s="4"/>
      <c r="J5" s="4"/>
      <c r="K5" s="4"/>
      <c r="L5" s="4"/>
      <c r="M5" s="5"/>
      <c r="N5" s="4"/>
      <c r="O5" s="4"/>
      <c r="P5" s="4"/>
      <c r="Q5" s="4"/>
      <c r="R5" s="4"/>
      <c r="S5" s="4"/>
      <c r="T5" s="4"/>
      <c r="U5" s="4"/>
      <c r="V5" s="3"/>
      <c r="W5" s="3"/>
      <c r="X5" s="3"/>
      <c r="Y5" s="3"/>
      <c r="Z5" s="3"/>
      <c r="AA5" s="3"/>
      <c r="AB5" s="3"/>
      <c r="AC5" s="3"/>
    </row>
    <row r="6" spans="1:30" x14ac:dyDescent="0.25">
      <c r="A6" s="4"/>
      <c r="B6" s="4" t="s">
        <v>44</v>
      </c>
      <c r="C6" s="4"/>
      <c r="D6" s="86">
        <v>79065</v>
      </c>
      <c r="E6" s="4"/>
      <c r="F6" s="4"/>
      <c r="G6" s="4"/>
      <c r="H6" s="4"/>
      <c r="I6" s="4"/>
      <c r="J6" s="4"/>
      <c r="K6" s="4"/>
      <c r="L6" s="4"/>
      <c r="M6" s="5"/>
      <c r="N6" s="4"/>
      <c r="O6" s="4"/>
      <c r="P6" s="4"/>
      <c r="Q6" s="4"/>
      <c r="R6" s="4"/>
      <c r="S6" s="4"/>
      <c r="T6" s="4"/>
      <c r="U6" s="4"/>
      <c r="V6" s="3"/>
      <c r="W6" s="3"/>
      <c r="X6" s="3"/>
      <c r="Y6" s="3"/>
      <c r="Z6" s="3"/>
      <c r="AA6" s="3"/>
      <c r="AB6" s="3"/>
      <c r="AC6" s="3"/>
    </row>
    <row r="7" spans="1:30" ht="3.75" customHeight="1" x14ac:dyDescent="0.25">
      <c r="A7" s="4"/>
      <c r="B7" s="4"/>
      <c r="C7" s="4"/>
      <c r="D7" s="7"/>
      <c r="E7" s="4"/>
      <c r="F7" s="4"/>
      <c r="G7" s="4"/>
      <c r="H7" s="4"/>
      <c r="I7" s="4"/>
      <c r="J7" s="4"/>
      <c r="K7" s="4"/>
      <c r="L7" s="4"/>
      <c r="M7" s="5"/>
      <c r="N7" s="4"/>
      <c r="O7" s="4"/>
      <c r="P7" s="4"/>
      <c r="Q7" s="4"/>
      <c r="R7" s="4"/>
      <c r="S7" s="4"/>
      <c r="T7" s="4"/>
      <c r="U7" s="4"/>
      <c r="V7" s="3"/>
      <c r="W7" s="3"/>
      <c r="X7" s="3"/>
      <c r="Y7" s="3"/>
      <c r="Z7" s="3"/>
      <c r="AA7" s="3"/>
      <c r="AB7" s="3"/>
      <c r="AC7" s="3"/>
    </row>
    <row r="8" spans="1:30" x14ac:dyDescent="0.25">
      <c r="A8" s="4"/>
      <c r="B8" s="4" t="s">
        <v>45</v>
      </c>
      <c r="C8" s="4"/>
      <c r="D8" s="247" t="s">
        <v>122</v>
      </c>
      <c r="E8" s="247"/>
      <c r="F8" s="247"/>
      <c r="G8" s="247"/>
      <c r="H8" s="247"/>
      <c r="I8" s="247"/>
      <c r="J8" s="247"/>
      <c r="K8" s="247"/>
      <c r="L8" s="247"/>
      <c r="M8" s="247"/>
      <c r="N8" s="247"/>
      <c r="O8" s="247"/>
      <c r="P8" s="247"/>
      <c r="Q8" s="247"/>
      <c r="R8" s="247"/>
      <c r="S8" s="247"/>
      <c r="T8" s="247"/>
      <c r="U8" s="247"/>
      <c r="V8" s="3"/>
      <c r="W8" s="3"/>
      <c r="X8" s="3"/>
      <c r="Y8" s="3"/>
      <c r="Z8" s="3"/>
      <c r="AA8" s="3"/>
      <c r="AB8" s="3"/>
      <c r="AC8" s="3"/>
    </row>
    <row r="9" spans="1:30" ht="15.75" thickBot="1" x14ac:dyDescent="0.3">
      <c r="A9" s="4"/>
      <c r="B9" s="4"/>
      <c r="C9" s="4"/>
      <c r="D9" s="4"/>
      <c r="E9" s="4"/>
      <c r="F9" s="4"/>
      <c r="G9" s="4"/>
      <c r="H9" s="4"/>
      <c r="I9" s="4"/>
      <c r="J9" s="4"/>
      <c r="K9" s="4"/>
      <c r="L9" s="4"/>
      <c r="M9" s="5"/>
      <c r="N9" s="4"/>
      <c r="O9" s="4"/>
      <c r="P9" s="4"/>
      <c r="Q9" s="4"/>
      <c r="R9" s="4"/>
      <c r="S9" s="4"/>
      <c r="T9" s="4"/>
      <c r="U9" s="4"/>
      <c r="V9" s="3"/>
      <c r="W9" s="3"/>
      <c r="X9" s="3"/>
      <c r="Y9" s="3"/>
      <c r="Z9" s="3"/>
      <c r="AA9" s="3"/>
      <c r="AB9" s="3"/>
      <c r="AC9" s="3"/>
    </row>
    <row r="10" spans="1:30" ht="29.25" customHeight="1" thickBot="1" x14ac:dyDescent="0.3">
      <c r="A10" s="4"/>
      <c r="B10" s="209" t="s">
        <v>37</v>
      </c>
      <c r="C10" s="251" t="s">
        <v>38</v>
      </c>
      <c r="D10" s="212" t="s">
        <v>111</v>
      </c>
      <c r="E10" s="213"/>
      <c r="F10" s="213"/>
      <c r="G10" s="213"/>
      <c r="H10" s="213"/>
      <c r="I10" s="214"/>
      <c r="J10" s="212" t="s">
        <v>112</v>
      </c>
      <c r="K10" s="213"/>
      <c r="L10" s="213"/>
      <c r="M10" s="213"/>
      <c r="N10" s="213"/>
      <c r="O10" s="214"/>
      <c r="P10" s="212" t="s">
        <v>113</v>
      </c>
      <c r="Q10" s="213"/>
      <c r="R10" s="213"/>
      <c r="S10" s="213"/>
      <c r="T10" s="213"/>
      <c r="U10" s="214"/>
      <c r="V10" s="212" t="s">
        <v>114</v>
      </c>
      <c r="W10" s="213"/>
      <c r="X10" s="213"/>
      <c r="Y10" s="213"/>
      <c r="Z10" s="213"/>
      <c r="AA10" s="214"/>
      <c r="AB10" s="261" t="s">
        <v>120</v>
      </c>
      <c r="AC10" s="3"/>
      <c r="AD10" s="3"/>
    </row>
    <row r="11" spans="1:30" ht="30.75" customHeight="1" thickBot="1" x14ac:dyDescent="0.3">
      <c r="A11" s="4"/>
      <c r="B11" s="210"/>
      <c r="C11" s="252"/>
      <c r="D11" s="215" t="s">
        <v>39</v>
      </c>
      <c r="E11" s="216"/>
      <c r="F11" s="216"/>
      <c r="G11" s="217"/>
      <c r="H11" s="8" t="s">
        <v>40</v>
      </c>
      <c r="I11" s="8" t="s">
        <v>61</v>
      </c>
      <c r="J11" s="215" t="s">
        <v>39</v>
      </c>
      <c r="K11" s="216"/>
      <c r="L11" s="216"/>
      <c r="M11" s="217"/>
      <c r="N11" s="8" t="s">
        <v>40</v>
      </c>
      <c r="O11" s="8" t="s">
        <v>61</v>
      </c>
      <c r="P11" s="215" t="s">
        <v>39</v>
      </c>
      <c r="Q11" s="216"/>
      <c r="R11" s="216"/>
      <c r="S11" s="217"/>
      <c r="T11" s="8" t="s">
        <v>40</v>
      </c>
      <c r="U11" s="8" t="s">
        <v>61</v>
      </c>
      <c r="V11" s="215" t="s">
        <v>39</v>
      </c>
      <c r="W11" s="216"/>
      <c r="X11" s="216"/>
      <c r="Y11" s="217"/>
      <c r="Z11" s="8" t="s">
        <v>40</v>
      </c>
      <c r="AA11" s="8" t="s">
        <v>61</v>
      </c>
      <c r="AB11" s="262"/>
      <c r="AC11" s="3"/>
      <c r="AD11" s="3"/>
    </row>
    <row r="12" spans="1:30" ht="15.75" customHeight="1" thickBot="1" x14ac:dyDescent="0.3">
      <c r="A12" s="4"/>
      <c r="B12" s="210"/>
      <c r="C12" s="253"/>
      <c r="D12" s="218" t="s">
        <v>62</v>
      </c>
      <c r="E12" s="219"/>
      <c r="F12" s="219"/>
      <c r="G12" s="219"/>
      <c r="H12" s="219"/>
      <c r="I12" s="220"/>
      <c r="J12" s="218" t="s">
        <v>62</v>
      </c>
      <c r="K12" s="219"/>
      <c r="L12" s="219"/>
      <c r="M12" s="219"/>
      <c r="N12" s="219"/>
      <c r="O12" s="220"/>
      <c r="P12" s="218" t="s">
        <v>62</v>
      </c>
      <c r="Q12" s="219"/>
      <c r="R12" s="219"/>
      <c r="S12" s="219"/>
      <c r="T12" s="219"/>
      <c r="U12" s="220"/>
      <c r="V12" s="218" t="s">
        <v>62</v>
      </c>
      <c r="W12" s="219"/>
      <c r="X12" s="219"/>
      <c r="Y12" s="219"/>
      <c r="Z12" s="219"/>
      <c r="AA12" s="220"/>
      <c r="AB12" s="262"/>
      <c r="AC12" s="3"/>
      <c r="AD12" s="3"/>
    </row>
    <row r="13" spans="1:30" ht="15.75" customHeight="1" thickBot="1" x14ac:dyDescent="0.3">
      <c r="A13" s="4"/>
      <c r="B13" s="211"/>
      <c r="C13" s="254"/>
      <c r="D13" s="221" t="s">
        <v>57</v>
      </c>
      <c r="E13" s="222"/>
      <c r="F13" s="222"/>
      <c r="G13" s="223" t="s">
        <v>63</v>
      </c>
      <c r="H13" s="225" t="s">
        <v>66</v>
      </c>
      <c r="I13" s="230" t="s">
        <v>62</v>
      </c>
      <c r="J13" s="221" t="s">
        <v>57</v>
      </c>
      <c r="K13" s="222"/>
      <c r="L13" s="222"/>
      <c r="M13" s="223" t="s">
        <v>63</v>
      </c>
      <c r="N13" s="225" t="s">
        <v>66</v>
      </c>
      <c r="O13" s="230" t="s">
        <v>62</v>
      </c>
      <c r="P13" s="221" t="s">
        <v>57</v>
      </c>
      <c r="Q13" s="222"/>
      <c r="R13" s="222"/>
      <c r="S13" s="223" t="s">
        <v>63</v>
      </c>
      <c r="T13" s="225" t="s">
        <v>66</v>
      </c>
      <c r="U13" s="230" t="s">
        <v>62</v>
      </c>
      <c r="V13" s="221" t="s">
        <v>57</v>
      </c>
      <c r="W13" s="222"/>
      <c r="X13" s="222"/>
      <c r="Y13" s="223" t="s">
        <v>63</v>
      </c>
      <c r="Z13" s="225" t="s">
        <v>66</v>
      </c>
      <c r="AA13" s="230" t="s">
        <v>62</v>
      </c>
      <c r="AB13" s="262"/>
      <c r="AC13" s="3"/>
      <c r="AD13" s="3"/>
    </row>
    <row r="14" spans="1:30" ht="15.75" thickBot="1" x14ac:dyDescent="0.3">
      <c r="A14" s="4"/>
      <c r="B14" s="9"/>
      <c r="C14" s="10"/>
      <c r="D14" s="141" t="s">
        <v>58</v>
      </c>
      <c r="E14" s="142" t="s">
        <v>90</v>
      </c>
      <c r="F14" s="142" t="s">
        <v>59</v>
      </c>
      <c r="G14" s="224"/>
      <c r="H14" s="226"/>
      <c r="I14" s="231"/>
      <c r="J14" s="141" t="s">
        <v>58</v>
      </c>
      <c r="K14" s="142" t="s">
        <v>90</v>
      </c>
      <c r="L14" s="142" t="s">
        <v>59</v>
      </c>
      <c r="M14" s="224"/>
      <c r="N14" s="226"/>
      <c r="O14" s="231"/>
      <c r="P14" s="141" t="s">
        <v>58</v>
      </c>
      <c r="Q14" s="142" t="s">
        <v>90</v>
      </c>
      <c r="R14" s="142" t="s">
        <v>59</v>
      </c>
      <c r="S14" s="224"/>
      <c r="T14" s="226"/>
      <c r="U14" s="231"/>
      <c r="V14" s="141" t="s">
        <v>58</v>
      </c>
      <c r="W14" s="142" t="s">
        <v>90</v>
      </c>
      <c r="X14" s="142" t="s">
        <v>59</v>
      </c>
      <c r="Y14" s="224"/>
      <c r="Z14" s="226"/>
      <c r="AA14" s="231"/>
      <c r="AB14" s="263"/>
      <c r="AC14" s="3"/>
      <c r="AD14" s="3"/>
    </row>
    <row r="15" spans="1:30" x14ac:dyDescent="0.25">
      <c r="A15" s="4"/>
      <c r="B15" s="34" t="s">
        <v>0</v>
      </c>
      <c r="C15" s="126" t="s">
        <v>52</v>
      </c>
      <c r="D15" s="11">
        <f>+'[1]Vyhodnocení hospodaření PO'!P15</f>
        <v>0</v>
      </c>
      <c r="E15" s="12">
        <f>+'[1]Vyhodnocení hospodaření PO'!Q15</f>
        <v>0</v>
      </c>
      <c r="F15" s="55">
        <f>+'[1]Vyhodnocení hospodaření PO'!R15</f>
        <v>16685637.51</v>
      </c>
      <c r="G15" s="62">
        <f>SUM(D15:F15)</f>
        <v>16685637.51</v>
      </c>
      <c r="H15" s="65">
        <f>+'[1]Vyhodnocení hospodaření PO'!T15</f>
        <v>17108582.789999999</v>
      </c>
      <c r="I15" s="13">
        <f>G15+H15</f>
        <v>33794220.299999997</v>
      </c>
      <c r="J15" s="11">
        <f>+'[2]NR 2021'!V15</f>
        <v>0</v>
      </c>
      <c r="K15" s="12">
        <f>+'[2]NR 2021'!W15</f>
        <v>0</v>
      </c>
      <c r="L15" s="55">
        <f>+'[2]NR 2021'!X15</f>
        <v>16230000</v>
      </c>
      <c r="M15" s="62">
        <f t="shared" ref="M15" si="0">SUM(J15:L15)</f>
        <v>16230000</v>
      </c>
      <c r="N15" s="65">
        <f>+'[2]NR 2021'!Z15</f>
        <v>15050000</v>
      </c>
      <c r="O15" s="13">
        <f>M15+N15</f>
        <v>31280000</v>
      </c>
      <c r="P15" s="11">
        <f>+'[3]Vyhodnocení hospodaření PO'!P15</f>
        <v>0</v>
      </c>
      <c r="Q15" s="12">
        <f>+'[3]Vyhodnocení hospodaření PO'!Q15</f>
        <v>0</v>
      </c>
      <c r="R15" s="55">
        <f>+'[3]Vyhodnocení hospodaření PO'!R15</f>
        <v>9269399.5300000012</v>
      </c>
      <c r="S15" s="62">
        <f>SUM(P15:R15)</f>
        <v>9269399.5300000012</v>
      </c>
      <c r="T15" s="65">
        <f>+'[3]Vyhodnocení hospodaření PO'!T15</f>
        <v>8526841.3599999994</v>
      </c>
      <c r="U15" s="13">
        <f>S15+T15</f>
        <v>17796240.890000001</v>
      </c>
      <c r="V15" s="11">
        <v>0</v>
      </c>
      <c r="W15" s="12">
        <v>0</v>
      </c>
      <c r="X15" s="55">
        <v>16690000</v>
      </c>
      <c r="Y15" s="62">
        <f>SUM(V15:X15)</f>
        <v>16690000</v>
      </c>
      <c r="Z15" s="65">
        <v>17100000</v>
      </c>
      <c r="AA15" s="13">
        <f>Y15+Z15</f>
        <v>33790000</v>
      </c>
      <c r="AB15" s="146">
        <f>(AA15/O15)</f>
        <v>1.0802429667519182</v>
      </c>
      <c r="AC15" s="3"/>
      <c r="AD15" s="3"/>
    </row>
    <row r="16" spans="1:30" x14ac:dyDescent="0.25">
      <c r="A16" s="4"/>
      <c r="B16" s="14" t="s">
        <v>1</v>
      </c>
      <c r="C16" s="127" t="s">
        <v>60</v>
      </c>
      <c r="D16" s="56">
        <f>+'[1]Vyhodnocení hospodaření PO'!P16</f>
        <v>130031827.89999998</v>
      </c>
      <c r="E16" s="15">
        <f>+'[1]Vyhodnocení hospodaření PO'!Q16</f>
        <v>0</v>
      </c>
      <c r="F16" s="15">
        <f>+'[1]Vyhodnocení hospodaření PO'!R16</f>
        <v>0</v>
      </c>
      <c r="G16" s="63">
        <f t="shared" ref="G16:G23" si="1">SUM(D16:F16)</f>
        <v>130031827.89999998</v>
      </c>
      <c r="H16" s="66">
        <f>+'[1]Vyhodnocení hospodaření PO'!T16</f>
        <v>0</v>
      </c>
      <c r="I16" s="13">
        <f t="shared" ref="I16:I23" si="2">G16+H16</f>
        <v>130031827.89999998</v>
      </c>
      <c r="J16" s="56">
        <f>+'[2]NR 2021'!V16</f>
        <v>129943000</v>
      </c>
      <c r="K16" s="15">
        <f>+'[2]NR 2021'!W16</f>
        <v>0</v>
      </c>
      <c r="L16" s="15">
        <f>+'[2]NR 2021'!X16</f>
        <v>0</v>
      </c>
      <c r="M16" s="63">
        <f t="shared" ref="M16:M23" si="3">SUM(J16:L16)</f>
        <v>129943000</v>
      </c>
      <c r="N16" s="66">
        <f>+'[2]NR 2021'!Z16</f>
        <v>0</v>
      </c>
      <c r="O16" s="13">
        <f t="shared" ref="O16:O20" si="4">M16+N16</f>
        <v>129943000</v>
      </c>
      <c r="P16" s="56">
        <f>+'[3]Vyhodnocení hospodaření PO'!P16</f>
        <v>64971500</v>
      </c>
      <c r="Q16" s="15">
        <f>+'[3]Vyhodnocení hospodaření PO'!Q16</f>
        <v>0</v>
      </c>
      <c r="R16" s="15">
        <f>+'[3]Vyhodnocení hospodaření PO'!R16</f>
        <v>0</v>
      </c>
      <c r="S16" s="63">
        <f t="shared" ref="S16:S23" si="5">SUM(P16:R16)</f>
        <v>64971500</v>
      </c>
      <c r="T16" s="66">
        <f>+'[3]Vyhodnocení hospodaření PO'!T16</f>
        <v>0</v>
      </c>
      <c r="U16" s="13">
        <f t="shared" ref="U16:U20" si="6">S16+T16</f>
        <v>64971500</v>
      </c>
      <c r="V16" s="56">
        <f>129943000+340000+4090000+2658128</f>
        <v>137031128</v>
      </c>
      <c r="W16" s="15">
        <v>0</v>
      </c>
      <c r="X16" s="15">
        <v>0</v>
      </c>
      <c r="Y16" s="63">
        <f t="shared" ref="Y16:Y23" si="7">SUM(V16:X16)</f>
        <v>137031128</v>
      </c>
      <c r="Z16" s="66">
        <v>0</v>
      </c>
      <c r="AA16" s="13">
        <f t="shared" ref="AA16:AA23" si="8">Y16+Z16</f>
        <v>137031128</v>
      </c>
      <c r="AB16" s="146">
        <f t="shared" ref="AB16:AB24" si="9">(AA16/O16)</f>
        <v>1.054547978729135</v>
      </c>
      <c r="AC16" s="3"/>
      <c r="AD16" s="3"/>
    </row>
    <row r="17" spans="1:30" x14ac:dyDescent="0.25">
      <c r="A17" s="4"/>
      <c r="B17" s="14" t="s">
        <v>3</v>
      </c>
      <c r="C17" s="128" t="s">
        <v>79</v>
      </c>
      <c r="D17" s="57">
        <f>+'[1]Vyhodnocení hospodaření PO'!P17</f>
        <v>0</v>
      </c>
      <c r="E17" s="16">
        <f>+'[1]Vyhodnocení hospodaření PO'!Q17</f>
        <v>0</v>
      </c>
      <c r="F17" s="16">
        <f>+'[1]Vyhodnocení hospodaření PO'!R17</f>
        <v>0</v>
      </c>
      <c r="G17" s="63">
        <f t="shared" si="1"/>
        <v>0</v>
      </c>
      <c r="H17" s="67">
        <f>+'[1]Vyhodnocení hospodaření PO'!T17</f>
        <v>0</v>
      </c>
      <c r="I17" s="13">
        <f t="shared" si="2"/>
        <v>0</v>
      </c>
      <c r="J17" s="57">
        <f>+'[2]NR 2021'!V17</f>
        <v>0</v>
      </c>
      <c r="K17" s="16">
        <f>+'[2]NR 2021'!W17</f>
        <v>0</v>
      </c>
      <c r="L17" s="16">
        <f>+'[2]NR 2021'!X17</f>
        <v>0</v>
      </c>
      <c r="M17" s="63">
        <f t="shared" si="3"/>
        <v>0</v>
      </c>
      <c r="N17" s="67">
        <f>+'[2]NR 2021'!Z17</f>
        <v>0</v>
      </c>
      <c r="O17" s="13">
        <f t="shared" si="4"/>
        <v>0</v>
      </c>
      <c r="P17" s="57">
        <f>+'[3]Vyhodnocení hospodaření PO'!P17</f>
        <v>0</v>
      </c>
      <c r="Q17" s="16">
        <f>+'[3]Vyhodnocení hospodaření PO'!Q17</f>
        <v>0</v>
      </c>
      <c r="R17" s="16">
        <f>+'[3]Vyhodnocení hospodaření PO'!R17</f>
        <v>0</v>
      </c>
      <c r="S17" s="63">
        <f t="shared" si="5"/>
        <v>0</v>
      </c>
      <c r="T17" s="67">
        <f>+'[3]Vyhodnocení hospodaření PO'!T17</f>
        <v>0</v>
      </c>
      <c r="U17" s="13">
        <f t="shared" si="6"/>
        <v>0</v>
      </c>
      <c r="V17" s="57">
        <v>0</v>
      </c>
      <c r="W17" s="16">
        <v>0</v>
      </c>
      <c r="X17" s="16">
        <v>0</v>
      </c>
      <c r="Y17" s="63">
        <f t="shared" si="7"/>
        <v>0</v>
      </c>
      <c r="Z17" s="67">
        <v>0</v>
      </c>
      <c r="AA17" s="13">
        <f t="shared" si="8"/>
        <v>0</v>
      </c>
      <c r="AB17" s="146" t="e">
        <f t="shared" si="9"/>
        <v>#DIV/0!</v>
      </c>
      <c r="AC17" s="3"/>
      <c r="AD17" s="3"/>
    </row>
    <row r="18" spans="1:30" x14ac:dyDescent="0.25">
      <c r="A18" s="4"/>
      <c r="B18" s="14" t="s">
        <v>5</v>
      </c>
      <c r="C18" s="129" t="s">
        <v>53</v>
      </c>
      <c r="D18" s="17">
        <f>+'[1]Vyhodnocení hospodaření PO'!P18</f>
        <v>0</v>
      </c>
      <c r="E18" s="58">
        <f>+'[1]Vyhodnocení hospodaření PO'!Q18</f>
        <v>0</v>
      </c>
      <c r="F18" s="16">
        <f>+'[1]Vyhodnocení hospodaření PO'!R18</f>
        <v>0</v>
      </c>
      <c r="G18" s="63">
        <f t="shared" si="1"/>
        <v>0</v>
      </c>
      <c r="H18" s="65">
        <f>+'[1]Vyhodnocení hospodaření PO'!T18</f>
        <v>0</v>
      </c>
      <c r="I18" s="13">
        <f t="shared" si="2"/>
        <v>0</v>
      </c>
      <c r="J18" s="17">
        <f>+'[2]NR 2021'!V18</f>
        <v>0</v>
      </c>
      <c r="K18" s="58">
        <f>+'[2]NR 2021'!W18</f>
        <v>1261073</v>
      </c>
      <c r="L18" s="16">
        <f>+'[2]NR 2021'!X18</f>
        <v>0</v>
      </c>
      <c r="M18" s="63">
        <f t="shared" si="3"/>
        <v>1261073</v>
      </c>
      <c r="N18" s="65">
        <f>+'[2]NR 2021'!Z18</f>
        <v>0</v>
      </c>
      <c r="O18" s="13">
        <f t="shared" si="4"/>
        <v>1261073</v>
      </c>
      <c r="P18" s="17">
        <f>+'[3]Vyhodnocení hospodaření PO'!P18</f>
        <v>0</v>
      </c>
      <c r="Q18" s="58">
        <f>+'[3]Vyhodnocení hospodaření PO'!Q18</f>
        <v>0</v>
      </c>
      <c r="R18" s="16">
        <f>+'[3]Vyhodnocení hospodaření PO'!R18</f>
        <v>0</v>
      </c>
      <c r="S18" s="63">
        <f t="shared" si="5"/>
        <v>0</v>
      </c>
      <c r="T18" s="65">
        <f>+'[3]Vyhodnocení hospodaření PO'!T18</f>
        <v>0</v>
      </c>
      <c r="U18" s="13">
        <f t="shared" si="6"/>
        <v>0</v>
      </c>
      <c r="V18" s="17">
        <v>0</v>
      </c>
      <c r="W18" s="58">
        <v>0</v>
      </c>
      <c r="X18" s="16">
        <v>0</v>
      </c>
      <c r="Y18" s="63">
        <f t="shared" si="7"/>
        <v>0</v>
      </c>
      <c r="Z18" s="65">
        <v>0</v>
      </c>
      <c r="AA18" s="13">
        <f t="shared" si="8"/>
        <v>0</v>
      </c>
      <c r="AB18" s="146">
        <f t="shared" si="9"/>
        <v>0</v>
      </c>
      <c r="AC18" s="3"/>
      <c r="AD18" s="3"/>
    </row>
    <row r="19" spans="1:30" x14ac:dyDescent="0.25">
      <c r="A19" s="4"/>
      <c r="B19" s="14" t="s">
        <v>7</v>
      </c>
      <c r="C19" s="39" t="s">
        <v>46</v>
      </c>
      <c r="D19" s="18">
        <f>+'[1]Vyhodnocení hospodaření PO'!P19</f>
        <v>0</v>
      </c>
      <c r="E19" s="16">
        <f>+'[1]Vyhodnocení hospodaření PO'!Q19</f>
        <v>0</v>
      </c>
      <c r="F19" s="59">
        <f>+'[1]Vyhodnocení hospodaření PO'!R19</f>
        <v>0</v>
      </c>
      <c r="G19" s="63">
        <f t="shared" si="1"/>
        <v>0</v>
      </c>
      <c r="H19" s="68">
        <f>+'[1]Vyhodnocení hospodaření PO'!T19</f>
        <v>0</v>
      </c>
      <c r="I19" s="13">
        <f t="shared" si="2"/>
        <v>0</v>
      </c>
      <c r="J19" s="18">
        <f>+'[2]NR 2021'!V19</f>
        <v>0</v>
      </c>
      <c r="K19" s="16">
        <f>+'[2]NR 2021'!W19</f>
        <v>0</v>
      </c>
      <c r="L19" s="59">
        <f>+'[2]NR 2021'!X19</f>
        <v>0</v>
      </c>
      <c r="M19" s="63">
        <f t="shared" si="3"/>
        <v>0</v>
      </c>
      <c r="N19" s="68">
        <f>+'[2]NR 2021'!Z19</f>
        <v>0</v>
      </c>
      <c r="O19" s="13">
        <f t="shared" si="4"/>
        <v>0</v>
      </c>
      <c r="P19" s="18">
        <f>+'[3]Vyhodnocení hospodaření PO'!P19</f>
        <v>0</v>
      </c>
      <c r="Q19" s="16">
        <f>+'[3]Vyhodnocení hospodaření PO'!Q19</f>
        <v>0</v>
      </c>
      <c r="R19" s="59">
        <f>+'[3]Vyhodnocení hospodaření PO'!R19</f>
        <v>0</v>
      </c>
      <c r="S19" s="63">
        <f t="shared" si="5"/>
        <v>0</v>
      </c>
      <c r="T19" s="68">
        <f>+'[3]Vyhodnocení hospodaření PO'!T19</f>
        <v>0</v>
      </c>
      <c r="U19" s="13">
        <f t="shared" si="6"/>
        <v>0</v>
      </c>
      <c r="V19" s="18">
        <v>0</v>
      </c>
      <c r="W19" s="16">
        <v>0</v>
      </c>
      <c r="X19" s="59">
        <v>0</v>
      </c>
      <c r="Y19" s="63">
        <f t="shared" si="7"/>
        <v>0</v>
      </c>
      <c r="Z19" s="68">
        <v>0</v>
      </c>
      <c r="AA19" s="13">
        <f t="shared" si="8"/>
        <v>0</v>
      </c>
      <c r="AB19" s="146" t="e">
        <f t="shared" si="9"/>
        <v>#DIV/0!</v>
      </c>
      <c r="AC19" s="3"/>
      <c r="AD19" s="3"/>
    </row>
    <row r="20" spans="1:30" x14ac:dyDescent="0.25">
      <c r="A20" s="4"/>
      <c r="B20" s="14" t="s">
        <v>9</v>
      </c>
      <c r="C20" s="130" t="s">
        <v>47</v>
      </c>
      <c r="D20" s="17">
        <f>+'[1]Vyhodnocení hospodaření PO'!P20</f>
        <v>0</v>
      </c>
      <c r="E20" s="15">
        <f>+'[1]Vyhodnocení hospodaření PO'!Q20</f>
        <v>0</v>
      </c>
      <c r="F20" s="60">
        <f>+'[1]Vyhodnocení hospodaření PO'!R20</f>
        <v>3770031.26</v>
      </c>
      <c r="G20" s="63">
        <f t="shared" si="1"/>
        <v>3770031.26</v>
      </c>
      <c r="H20" s="68">
        <f>+'[1]Vyhodnocení hospodaření PO'!T20</f>
        <v>0</v>
      </c>
      <c r="I20" s="13">
        <f t="shared" si="2"/>
        <v>3770031.26</v>
      </c>
      <c r="J20" s="17">
        <f>+'[2]NR 2021'!V20</f>
        <v>0</v>
      </c>
      <c r="K20" s="15">
        <f>+'[2]NR 2021'!W20</f>
        <v>0</v>
      </c>
      <c r="L20" s="60">
        <f>+'[2]NR 2021'!X20</f>
        <v>0</v>
      </c>
      <c r="M20" s="63">
        <f t="shared" si="3"/>
        <v>0</v>
      </c>
      <c r="N20" s="68">
        <f>+'[2]NR 2021'!Z20</f>
        <v>0</v>
      </c>
      <c r="O20" s="13">
        <f t="shared" si="4"/>
        <v>0</v>
      </c>
      <c r="P20" s="17">
        <f>+'[3]Vyhodnocení hospodaření PO'!P20</f>
        <v>0</v>
      </c>
      <c r="Q20" s="15">
        <f>+'[3]Vyhodnocení hospodaření PO'!Q20</f>
        <v>0</v>
      </c>
      <c r="R20" s="60">
        <f>+'[3]Vyhodnocení hospodaření PO'!R20</f>
        <v>106065</v>
      </c>
      <c r="S20" s="63">
        <f t="shared" si="5"/>
        <v>106065</v>
      </c>
      <c r="T20" s="68">
        <f>+'[3]Vyhodnocení hospodaření PO'!T20</f>
        <v>0</v>
      </c>
      <c r="U20" s="13">
        <f t="shared" si="6"/>
        <v>106065</v>
      </c>
      <c r="V20" s="17">
        <v>0</v>
      </c>
      <c r="W20" s="15">
        <v>0</v>
      </c>
      <c r="X20" s="60">
        <v>3770000</v>
      </c>
      <c r="Y20" s="63">
        <f t="shared" si="7"/>
        <v>3770000</v>
      </c>
      <c r="Z20" s="68">
        <v>0</v>
      </c>
      <c r="AA20" s="13">
        <f t="shared" si="8"/>
        <v>3770000</v>
      </c>
      <c r="AB20" s="146" t="e">
        <f t="shared" si="9"/>
        <v>#DIV/0!</v>
      </c>
      <c r="AC20" s="3"/>
      <c r="AD20" s="3"/>
    </row>
    <row r="21" spans="1:30" x14ac:dyDescent="0.25">
      <c r="A21" s="4"/>
      <c r="B21" s="14" t="s">
        <v>11</v>
      </c>
      <c r="C21" s="38" t="s">
        <v>2</v>
      </c>
      <c r="D21" s="17">
        <f>+'[1]Vyhodnocení hospodaření PO'!P21</f>
        <v>0</v>
      </c>
      <c r="E21" s="15">
        <f>+'[1]Vyhodnocení hospodaření PO'!Q21</f>
        <v>0</v>
      </c>
      <c r="F21" s="60">
        <f>+'[1]Vyhodnocení hospodaření PO'!R21</f>
        <v>3241328.8099999996</v>
      </c>
      <c r="G21" s="63">
        <f t="shared" si="1"/>
        <v>3241328.8099999996</v>
      </c>
      <c r="H21" s="69">
        <f>+'[1]Vyhodnocení hospodaření PO'!T21</f>
        <v>63742.82</v>
      </c>
      <c r="I21" s="13">
        <f>G21+H21</f>
        <v>3305071.6299999994</v>
      </c>
      <c r="J21" s="17">
        <f>+'[2]NR 2021'!V21</f>
        <v>0</v>
      </c>
      <c r="K21" s="15">
        <f>+'[2]NR 2021'!W21</f>
        <v>0</v>
      </c>
      <c r="L21" s="60">
        <f>+'[2]NR 2021'!X21</f>
        <v>1396342</v>
      </c>
      <c r="M21" s="63">
        <f t="shared" si="3"/>
        <v>1396342</v>
      </c>
      <c r="N21" s="69">
        <f>+'[2]NR 2021'!Z21</f>
        <v>6000</v>
      </c>
      <c r="O21" s="13">
        <f>M21+N21</f>
        <v>1402342</v>
      </c>
      <c r="P21" s="17">
        <f>+'[3]Vyhodnocení hospodaření PO'!P21</f>
        <v>0</v>
      </c>
      <c r="Q21" s="15">
        <f>+'[3]Vyhodnocení hospodaření PO'!Q21</f>
        <v>0</v>
      </c>
      <c r="R21" s="60">
        <f>+'[3]Vyhodnocení hospodaření PO'!R21</f>
        <v>2312405.9399999976</v>
      </c>
      <c r="S21" s="63">
        <f t="shared" si="5"/>
        <v>2312405.9399999976</v>
      </c>
      <c r="T21" s="69">
        <f>+'[3]Vyhodnocení hospodaření PO'!T21</f>
        <v>3216.1200000000003</v>
      </c>
      <c r="U21" s="13">
        <f>S21+T21</f>
        <v>2315622.0599999977</v>
      </c>
      <c r="V21" s="17">
        <v>0</v>
      </c>
      <c r="W21" s="15">
        <v>0</v>
      </c>
      <c r="X21" s="60">
        <v>3200000</v>
      </c>
      <c r="Y21" s="63">
        <f t="shared" si="7"/>
        <v>3200000</v>
      </c>
      <c r="Z21" s="69">
        <v>0</v>
      </c>
      <c r="AA21" s="13">
        <f t="shared" si="8"/>
        <v>3200000</v>
      </c>
      <c r="AB21" s="146">
        <f t="shared" si="9"/>
        <v>2.2818969980218804</v>
      </c>
      <c r="AC21" s="3"/>
      <c r="AD21" s="3"/>
    </row>
    <row r="22" spans="1:30" x14ac:dyDescent="0.25">
      <c r="A22" s="4"/>
      <c r="B22" s="14" t="s">
        <v>13</v>
      </c>
      <c r="C22" s="38" t="s">
        <v>4</v>
      </c>
      <c r="D22" s="17">
        <f>+'[1]Vyhodnocení hospodaření PO'!P22</f>
        <v>0</v>
      </c>
      <c r="E22" s="15">
        <f>+'[1]Vyhodnocení hospodaření PO'!Q22</f>
        <v>0</v>
      </c>
      <c r="F22" s="60">
        <f>+'[1]Vyhodnocení hospodaření PO'!R22</f>
        <v>200731.54</v>
      </c>
      <c r="G22" s="63">
        <f t="shared" si="1"/>
        <v>200731.54</v>
      </c>
      <c r="H22" s="69">
        <f>+'[1]Vyhodnocení hospodaření PO'!T22</f>
        <v>0</v>
      </c>
      <c r="I22" s="13">
        <f t="shared" si="2"/>
        <v>200731.54</v>
      </c>
      <c r="J22" s="17">
        <f>+'[2]NR 2021'!V22</f>
        <v>0</v>
      </c>
      <c r="K22" s="15">
        <f>+'[2]NR 2021'!W22</f>
        <v>0</v>
      </c>
      <c r="L22" s="60">
        <f>+'[2]NR 2021'!X22</f>
        <v>625000</v>
      </c>
      <c r="M22" s="63">
        <f t="shared" si="3"/>
        <v>625000</v>
      </c>
      <c r="N22" s="69">
        <f>+'[2]NR 2021'!Z22</f>
        <v>0</v>
      </c>
      <c r="O22" s="13">
        <f t="shared" ref="O22:O23" si="10">M22+N22</f>
        <v>625000</v>
      </c>
      <c r="P22" s="17">
        <f>+'[3]Vyhodnocení hospodaření PO'!P22</f>
        <v>0</v>
      </c>
      <c r="Q22" s="15">
        <f>+'[3]Vyhodnocení hospodaření PO'!Q22</f>
        <v>0</v>
      </c>
      <c r="R22" s="60">
        <f>+'[3]Vyhodnocení hospodaření PO'!R22</f>
        <v>139024.05000000002</v>
      </c>
      <c r="S22" s="63">
        <f t="shared" si="5"/>
        <v>139024.05000000002</v>
      </c>
      <c r="T22" s="69">
        <f>+'[3]Vyhodnocení hospodaření PO'!T22</f>
        <v>0</v>
      </c>
      <c r="U22" s="13">
        <f t="shared" ref="U22:U23" si="11">S22+T22</f>
        <v>139024.05000000002</v>
      </c>
      <c r="V22" s="17">
        <v>0</v>
      </c>
      <c r="W22" s="15">
        <v>0</v>
      </c>
      <c r="X22" s="60">
        <v>200000</v>
      </c>
      <c r="Y22" s="63">
        <f t="shared" si="7"/>
        <v>200000</v>
      </c>
      <c r="Z22" s="69">
        <v>0</v>
      </c>
      <c r="AA22" s="13">
        <f t="shared" si="8"/>
        <v>200000</v>
      </c>
      <c r="AB22" s="146">
        <f t="shared" si="9"/>
        <v>0.32</v>
      </c>
      <c r="AC22" s="3"/>
      <c r="AD22" s="3"/>
    </row>
    <row r="23" spans="1:30" ht="15.75" thickBot="1" x14ac:dyDescent="0.3">
      <c r="A23" s="4"/>
      <c r="B23" s="131" t="s">
        <v>15</v>
      </c>
      <c r="C23" s="132" t="s">
        <v>6</v>
      </c>
      <c r="D23" s="20">
        <f>+'[1]Vyhodnocení hospodaření PO'!P23</f>
        <v>0</v>
      </c>
      <c r="E23" s="21">
        <f>+'[1]Vyhodnocení hospodaření PO'!Q23</f>
        <v>0</v>
      </c>
      <c r="F23" s="61">
        <f>+'[1]Vyhodnocení hospodaření PO'!R23</f>
        <v>252066.11</v>
      </c>
      <c r="G23" s="64">
        <f t="shared" si="1"/>
        <v>252066.11</v>
      </c>
      <c r="H23" s="70">
        <f>+'[1]Vyhodnocení hospodaření PO'!T23</f>
        <v>0</v>
      </c>
      <c r="I23" s="22">
        <f t="shared" si="2"/>
        <v>252066.11</v>
      </c>
      <c r="J23" s="20">
        <f>+'[2]NR 2021'!V23</f>
        <v>0</v>
      </c>
      <c r="K23" s="21">
        <f>+'[2]NR 2021'!W23</f>
        <v>0</v>
      </c>
      <c r="L23" s="61">
        <f>+'[2]NR 2021'!X23</f>
        <v>0</v>
      </c>
      <c r="M23" s="64">
        <f t="shared" si="3"/>
        <v>0</v>
      </c>
      <c r="N23" s="70">
        <f>+'[2]NR 2021'!Z23</f>
        <v>0</v>
      </c>
      <c r="O23" s="22">
        <f t="shared" si="10"/>
        <v>0</v>
      </c>
      <c r="P23" s="20">
        <f>+'[3]Vyhodnocení hospodaření PO'!P23</f>
        <v>0</v>
      </c>
      <c r="Q23" s="21">
        <f>+'[3]Vyhodnocení hospodaření PO'!Q23</f>
        <v>0</v>
      </c>
      <c r="R23" s="61">
        <f>+'[3]Vyhodnocení hospodaření PO'!R23</f>
        <v>970000</v>
      </c>
      <c r="S23" s="64">
        <f t="shared" si="5"/>
        <v>970000</v>
      </c>
      <c r="T23" s="70">
        <f>+'[3]Vyhodnocení hospodaření PO'!T23</f>
        <v>0</v>
      </c>
      <c r="U23" s="22">
        <f t="shared" si="11"/>
        <v>970000</v>
      </c>
      <c r="V23" s="20">
        <v>0</v>
      </c>
      <c r="W23" s="21">
        <v>0</v>
      </c>
      <c r="X23" s="61">
        <v>250000</v>
      </c>
      <c r="Y23" s="64">
        <f t="shared" si="7"/>
        <v>250000</v>
      </c>
      <c r="Z23" s="70">
        <v>0</v>
      </c>
      <c r="AA23" s="22">
        <f t="shared" si="8"/>
        <v>250000</v>
      </c>
      <c r="AB23" s="149" t="e">
        <f t="shared" si="9"/>
        <v>#DIV/0!</v>
      </c>
      <c r="AC23" s="3"/>
      <c r="AD23" s="3"/>
    </row>
    <row r="24" spans="1:30" ht="15.75" thickBot="1" x14ac:dyDescent="0.3">
      <c r="A24" s="4"/>
      <c r="B24" s="23" t="s">
        <v>17</v>
      </c>
      <c r="C24" s="24" t="s">
        <v>8</v>
      </c>
      <c r="D24" s="25">
        <f>SUM(D15:D21)</f>
        <v>130031827.89999998</v>
      </c>
      <c r="E24" s="26">
        <f>SUM(E15:E21)</f>
        <v>0</v>
      </c>
      <c r="F24" s="26">
        <f>SUM(F15:F21)</f>
        <v>23696997.579999998</v>
      </c>
      <c r="G24" s="27">
        <f>SUM(D24:F24)</f>
        <v>153728825.47999996</v>
      </c>
      <c r="H24" s="28">
        <f>SUM(H15:H21)</f>
        <v>17172325.609999999</v>
      </c>
      <c r="I24" s="28">
        <f>SUM(I15:I21)</f>
        <v>170901151.08999997</v>
      </c>
      <c r="J24" s="25">
        <f>SUM(J15:J21)</f>
        <v>129943000</v>
      </c>
      <c r="K24" s="26">
        <f>SUM(K15:K21)</f>
        <v>1261073</v>
      </c>
      <c r="L24" s="26">
        <f>SUM(L15:L21)</f>
        <v>17626342</v>
      </c>
      <c r="M24" s="27">
        <f>SUM(J24:L24)</f>
        <v>148830415</v>
      </c>
      <c r="N24" s="28">
        <f>SUM(N15:N21)</f>
        <v>15056000</v>
      </c>
      <c r="O24" s="28">
        <f>SUM(O15:O21)</f>
        <v>163886415</v>
      </c>
      <c r="P24" s="25">
        <f>SUM(P15:P21)</f>
        <v>64971500</v>
      </c>
      <c r="Q24" s="26">
        <f>SUM(Q15:Q21)</f>
        <v>0</v>
      </c>
      <c r="R24" s="26">
        <f>SUM(R15:R21)</f>
        <v>11687870.469999999</v>
      </c>
      <c r="S24" s="27">
        <f>SUM(P24:R24)</f>
        <v>76659370.469999999</v>
      </c>
      <c r="T24" s="28">
        <f>SUM(T15:T21)</f>
        <v>8530057.4799999986</v>
      </c>
      <c r="U24" s="28">
        <f>SUM(U15:U21)</f>
        <v>85189427.950000003</v>
      </c>
      <c r="V24" s="25">
        <f>SUM(V15:V21)</f>
        <v>137031128</v>
      </c>
      <c r="W24" s="26">
        <f t="shared" ref="W24" si="12">SUM(W15:W23)</f>
        <v>0</v>
      </c>
      <c r="X24" s="26">
        <f>SUM(X15:X21)</f>
        <v>23660000</v>
      </c>
      <c r="Y24" s="27">
        <f>SUM(Y15:Y21)</f>
        <v>160691128</v>
      </c>
      <c r="Z24" s="28">
        <f>SUM(Z15:Z21)</f>
        <v>17100000</v>
      </c>
      <c r="AA24" s="28">
        <f>SUM(AA15:AA21)</f>
        <v>177791128</v>
      </c>
      <c r="AB24" s="150">
        <f t="shared" si="9"/>
        <v>1.0848435973170809</v>
      </c>
      <c r="AC24" s="3"/>
      <c r="AD24" s="3"/>
    </row>
    <row r="25" spans="1:30" ht="15.75" customHeight="1" thickBot="1" x14ac:dyDescent="0.3">
      <c r="A25" s="4"/>
      <c r="B25" s="29"/>
      <c r="C25" s="30"/>
      <c r="D25" s="232" t="s">
        <v>68</v>
      </c>
      <c r="E25" s="233"/>
      <c r="F25" s="233"/>
      <c r="G25" s="234"/>
      <c r="H25" s="234"/>
      <c r="I25" s="235"/>
      <c r="J25" s="232" t="s">
        <v>68</v>
      </c>
      <c r="K25" s="233"/>
      <c r="L25" s="233"/>
      <c r="M25" s="234"/>
      <c r="N25" s="234"/>
      <c r="O25" s="235"/>
      <c r="P25" s="232" t="s">
        <v>68</v>
      </c>
      <c r="Q25" s="233"/>
      <c r="R25" s="233"/>
      <c r="S25" s="234"/>
      <c r="T25" s="234"/>
      <c r="U25" s="235"/>
      <c r="V25" s="232" t="s">
        <v>68</v>
      </c>
      <c r="W25" s="233"/>
      <c r="X25" s="233"/>
      <c r="Y25" s="234"/>
      <c r="Z25" s="234"/>
      <c r="AA25" s="235"/>
      <c r="AB25" s="258" t="s">
        <v>120</v>
      </c>
      <c r="AC25" s="3"/>
      <c r="AD25" s="3"/>
    </row>
    <row r="26" spans="1:30" ht="15.75" thickBot="1" x14ac:dyDescent="0.3">
      <c r="A26" s="4"/>
      <c r="B26" s="228" t="s">
        <v>37</v>
      </c>
      <c r="C26" s="251" t="s">
        <v>38</v>
      </c>
      <c r="D26" s="236" t="s">
        <v>69</v>
      </c>
      <c r="E26" s="237"/>
      <c r="F26" s="237"/>
      <c r="G26" s="238" t="s">
        <v>64</v>
      </c>
      <c r="H26" s="240" t="s">
        <v>67</v>
      </c>
      <c r="I26" s="242" t="s">
        <v>68</v>
      </c>
      <c r="J26" s="236" t="s">
        <v>69</v>
      </c>
      <c r="K26" s="237"/>
      <c r="L26" s="237"/>
      <c r="M26" s="238" t="s">
        <v>64</v>
      </c>
      <c r="N26" s="240" t="s">
        <v>67</v>
      </c>
      <c r="O26" s="242" t="s">
        <v>68</v>
      </c>
      <c r="P26" s="236" t="s">
        <v>69</v>
      </c>
      <c r="Q26" s="237"/>
      <c r="R26" s="237"/>
      <c r="S26" s="238" t="s">
        <v>64</v>
      </c>
      <c r="T26" s="240" t="s">
        <v>67</v>
      </c>
      <c r="U26" s="242" t="s">
        <v>68</v>
      </c>
      <c r="V26" s="236" t="s">
        <v>69</v>
      </c>
      <c r="W26" s="237"/>
      <c r="X26" s="237"/>
      <c r="Y26" s="238" t="s">
        <v>64</v>
      </c>
      <c r="Z26" s="240" t="s">
        <v>67</v>
      </c>
      <c r="AA26" s="242" t="s">
        <v>68</v>
      </c>
      <c r="AB26" s="259"/>
      <c r="AC26" s="3"/>
      <c r="AD26" s="3"/>
    </row>
    <row r="27" spans="1:30" ht="15.75" thickBot="1" x14ac:dyDescent="0.3">
      <c r="A27" s="4"/>
      <c r="B27" s="229"/>
      <c r="C27" s="252"/>
      <c r="D27" s="31" t="s">
        <v>54</v>
      </c>
      <c r="E27" s="32" t="s">
        <v>55</v>
      </c>
      <c r="F27" s="33" t="s">
        <v>56</v>
      </c>
      <c r="G27" s="239"/>
      <c r="H27" s="241"/>
      <c r="I27" s="243"/>
      <c r="J27" s="31" t="s">
        <v>54</v>
      </c>
      <c r="K27" s="32" t="s">
        <v>55</v>
      </c>
      <c r="L27" s="33" t="s">
        <v>56</v>
      </c>
      <c r="M27" s="239"/>
      <c r="N27" s="241"/>
      <c r="O27" s="243"/>
      <c r="P27" s="31" t="s">
        <v>54</v>
      </c>
      <c r="Q27" s="32" t="s">
        <v>55</v>
      </c>
      <c r="R27" s="33" t="s">
        <v>56</v>
      </c>
      <c r="S27" s="239"/>
      <c r="T27" s="241"/>
      <c r="U27" s="243"/>
      <c r="V27" s="31" t="s">
        <v>54</v>
      </c>
      <c r="W27" s="32" t="s">
        <v>55</v>
      </c>
      <c r="X27" s="33" t="s">
        <v>56</v>
      </c>
      <c r="Y27" s="239"/>
      <c r="Z27" s="241"/>
      <c r="AA27" s="243"/>
      <c r="AB27" s="260"/>
      <c r="AC27" s="3"/>
      <c r="AD27" s="3"/>
    </row>
    <row r="28" spans="1:30" x14ac:dyDescent="0.25">
      <c r="A28" s="4"/>
      <c r="B28" s="34" t="s">
        <v>19</v>
      </c>
      <c r="C28" s="35" t="s">
        <v>10</v>
      </c>
      <c r="D28" s="71">
        <f>+'[1]Vyhodnocení hospodaření PO'!P28</f>
        <v>5603658.2740627648</v>
      </c>
      <c r="E28" s="71">
        <f>+'[1]Vyhodnocení hospodaření PO'!Q28</f>
        <v>0</v>
      </c>
      <c r="F28" s="71">
        <f>+'[1]Vyhodnocení hospodaření PO'!R28</f>
        <v>1021210.5659372357</v>
      </c>
      <c r="G28" s="72">
        <f>SUM(D28:F28)</f>
        <v>6624868.8400000008</v>
      </c>
      <c r="H28" s="72">
        <f>+'[1]Vyhodnocení hospodaření PO'!T28</f>
        <v>27239.68</v>
      </c>
      <c r="I28" s="36">
        <f>G28+H28</f>
        <v>6652108.5200000005</v>
      </c>
      <c r="J28" s="79">
        <f>+'[2]NR 2021'!V28</f>
        <v>2722735.6968463352</v>
      </c>
      <c r="K28" s="71">
        <f>+'[2]NR 2021'!W28</f>
        <v>0</v>
      </c>
      <c r="L28" s="71">
        <f>+'[2]NR 2021'!X28</f>
        <v>383663.13315366482</v>
      </c>
      <c r="M28" s="72">
        <f>SUM(J28:L28)</f>
        <v>3106398.83</v>
      </c>
      <c r="N28" s="72">
        <f>+'[2]NR 2021'!Z28</f>
        <v>38000</v>
      </c>
      <c r="O28" s="36">
        <f>M28+N28</f>
        <v>3144398.83</v>
      </c>
      <c r="P28" s="79">
        <f>+'[3]Vyhodnocení hospodaření PO'!P28</f>
        <v>1284917.6059887528</v>
      </c>
      <c r="Q28" s="71">
        <f>+'[3]Vyhodnocení hospodaření PO'!Q28</f>
        <v>0</v>
      </c>
      <c r="R28" s="71">
        <f>+'[3]Vyhodnocení hospodaření PO'!R28</f>
        <v>186066.954011247</v>
      </c>
      <c r="S28" s="72">
        <f>SUM(P28:R28)</f>
        <v>1470984.5599999998</v>
      </c>
      <c r="T28" s="72">
        <f>+'[3]Vyhodnocení hospodaření PO'!T28</f>
        <v>15356.21</v>
      </c>
      <c r="U28" s="36">
        <f>S28+T28</f>
        <v>1486340.7699999998</v>
      </c>
      <c r="V28" s="79">
        <f>5600000+170000</f>
        <v>5770000</v>
      </c>
      <c r="W28" s="71">
        <v>0</v>
      </c>
      <c r="X28" s="71">
        <v>1020000</v>
      </c>
      <c r="Y28" s="72">
        <f>+V28+W28+X28</f>
        <v>6790000</v>
      </c>
      <c r="Z28" s="72">
        <v>30000</v>
      </c>
      <c r="AA28" s="36">
        <f>Y28+Z28</f>
        <v>6820000</v>
      </c>
      <c r="AB28" s="146">
        <f t="shared" ref="AB28:AB41" si="13">(AA28/O28)</f>
        <v>2.1689360570077554</v>
      </c>
      <c r="AC28" s="3"/>
      <c r="AD28" s="3"/>
    </row>
    <row r="29" spans="1:30" x14ac:dyDescent="0.25">
      <c r="A29" s="4"/>
      <c r="B29" s="14" t="s">
        <v>20</v>
      </c>
      <c r="C29" s="37" t="s">
        <v>12</v>
      </c>
      <c r="D29" s="73">
        <f>+'[1]Vyhodnocení hospodaření PO'!P29</f>
        <v>7885946.5049045058</v>
      </c>
      <c r="E29" s="73">
        <f>+'[1]Vyhodnocení hospodaření PO'!Q29</f>
        <v>0</v>
      </c>
      <c r="F29" s="73">
        <f>+'[1]Vyhodnocení hospodaření PO'!R29</f>
        <v>1437134.7250954967</v>
      </c>
      <c r="G29" s="74">
        <f t="shared" ref="G29:G38" si="14">SUM(D29:F29)</f>
        <v>9323081.2300000023</v>
      </c>
      <c r="H29" s="75">
        <f>+'[1]Vyhodnocení hospodaření PO'!T29</f>
        <v>2371005.12</v>
      </c>
      <c r="I29" s="13">
        <f t="shared" ref="I29:I38" si="15">G29+H29</f>
        <v>11694086.350000001</v>
      </c>
      <c r="J29" s="80">
        <f>+'[2]NR 2021'!V29</f>
        <v>9918710.0195216071</v>
      </c>
      <c r="K29" s="73">
        <f>+'[2]NR 2021'!W29</f>
        <v>0</v>
      </c>
      <c r="L29" s="73">
        <f>+'[2]NR 2021'!X29</f>
        <v>1341289.980478392</v>
      </c>
      <c r="M29" s="74">
        <f t="shared" ref="M29:M38" si="16">SUM(J29:L29)</f>
        <v>11260000</v>
      </c>
      <c r="N29" s="75">
        <f>+'[2]NR 2021'!Z29</f>
        <v>2407500</v>
      </c>
      <c r="O29" s="13">
        <f t="shared" ref="O29:O38" si="17">M29+N29</f>
        <v>13667500</v>
      </c>
      <c r="P29" s="80">
        <f>+'[3]Vyhodnocení hospodaření PO'!P29</f>
        <v>6057448.8441229574</v>
      </c>
      <c r="Q29" s="73">
        <f>+'[3]Vyhodnocení hospodaření PO'!Q29</f>
        <v>0</v>
      </c>
      <c r="R29" s="73">
        <f>+'[3]Vyhodnocení hospodaření PO'!R29</f>
        <v>877169.9058770414</v>
      </c>
      <c r="S29" s="74">
        <f t="shared" ref="S29:S38" si="18">SUM(P29:R29)</f>
        <v>6934618.7499999991</v>
      </c>
      <c r="T29" s="75">
        <f>+'[3]Vyhodnocení hospodaření PO'!T29</f>
        <v>1276261.77</v>
      </c>
      <c r="U29" s="13">
        <f t="shared" ref="U29:U38" si="19">S29+T29</f>
        <v>8210880.5199999996</v>
      </c>
      <c r="V29" s="80">
        <f>7900000+170000+61200</f>
        <v>8131200</v>
      </c>
      <c r="W29" s="73">
        <v>0</v>
      </c>
      <c r="X29" s="73">
        <v>1430000</v>
      </c>
      <c r="Y29" s="74">
        <f t="shared" ref="Y29:Y38" si="20">+V29+W29+X29</f>
        <v>9561200</v>
      </c>
      <c r="Z29" s="75">
        <v>2300000</v>
      </c>
      <c r="AA29" s="13">
        <f t="shared" ref="AA29:AA38" si="21">Y29+Z29</f>
        <v>11861200</v>
      </c>
      <c r="AB29" s="146">
        <f t="shared" si="13"/>
        <v>0.86783976586793488</v>
      </c>
      <c r="AC29" s="3"/>
      <c r="AD29" s="3"/>
    </row>
    <row r="30" spans="1:30" x14ac:dyDescent="0.25">
      <c r="A30" s="4"/>
      <c r="B30" s="14" t="s">
        <v>22</v>
      </c>
      <c r="C30" s="38" t="s">
        <v>14</v>
      </c>
      <c r="D30" s="203">
        <f>+'[1]Vyhodnocení hospodaření PO'!P30</f>
        <v>9424133.6009009741</v>
      </c>
      <c r="E30" s="76">
        <f>+'[1]Vyhodnocení hospodaření PO'!Q30</f>
        <v>0</v>
      </c>
      <c r="F30" s="76">
        <f>+'[1]Vyhodnocení hospodaření PO'!R30</f>
        <v>1717453.9090990273</v>
      </c>
      <c r="G30" s="74">
        <f t="shared" si="14"/>
        <v>11141587.510000002</v>
      </c>
      <c r="H30" s="74">
        <f>+'[1]Vyhodnocení hospodaření PO'!T30</f>
        <v>74024.94</v>
      </c>
      <c r="I30" s="13">
        <f t="shared" si="15"/>
        <v>11215612.450000001</v>
      </c>
      <c r="J30" s="205">
        <f>+'[2]NR 2021'!V30</f>
        <v>9818446.0074540265</v>
      </c>
      <c r="K30" s="76">
        <f>+'[2]NR 2021'!W30</f>
        <v>0</v>
      </c>
      <c r="L30" s="76">
        <f>+'[2]NR 2021'!X30</f>
        <v>1081553.9925459742</v>
      </c>
      <c r="M30" s="74">
        <f t="shared" si="16"/>
        <v>10900000</v>
      </c>
      <c r="N30" s="74">
        <f>+'[2]NR 2021'!Z30</f>
        <v>65000</v>
      </c>
      <c r="O30" s="13">
        <f t="shared" si="17"/>
        <v>10965000</v>
      </c>
      <c r="P30" s="81">
        <f>+'[3]Vyhodnocení hospodaření PO'!P30</f>
        <v>4726313.5245727282</v>
      </c>
      <c r="Q30" s="76">
        <f>+'[3]Vyhodnocení hospodaření PO'!Q30</f>
        <v>0</v>
      </c>
      <c r="R30" s="76">
        <f>+'[3]Vyhodnocení hospodaření PO'!R30</f>
        <v>684410.23542727157</v>
      </c>
      <c r="S30" s="74">
        <f t="shared" si="18"/>
        <v>5410723.7599999998</v>
      </c>
      <c r="T30" s="74">
        <f>+'[3]Vyhodnocení hospodaření PO'!T30</f>
        <v>33992.18</v>
      </c>
      <c r="U30" s="13">
        <f t="shared" si="19"/>
        <v>5444715.9399999995</v>
      </c>
      <c r="V30" s="81">
        <v>9400000</v>
      </c>
      <c r="W30" s="76">
        <v>0</v>
      </c>
      <c r="X30" s="76">
        <v>1700000</v>
      </c>
      <c r="Y30" s="74">
        <f t="shared" si="20"/>
        <v>11100000</v>
      </c>
      <c r="Z30" s="74">
        <v>70000</v>
      </c>
      <c r="AA30" s="13">
        <f t="shared" si="21"/>
        <v>11170000</v>
      </c>
      <c r="AB30" s="146">
        <f t="shared" si="13"/>
        <v>1.0186958504331964</v>
      </c>
      <c r="AC30" s="3"/>
      <c r="AD30" s="3"/>
    </row>
    <row r="31" spans="1:30" x14ac:dyDescent="0.25">
      <c r="A31" s="4"/>
      <c r="B31" s="14" t="s">
        <v>24</v>
      </c>
      <c r="C31" s="38" t="s">
        <v>16</v>
      </c>
      <c r="D31" s="203">
        <f>+'[1]Vyhodnocení hospodaření PO'!P31</f>
        <v>27541815.265608054</v>
      </c>
      <c r="E31" s="76">
        <f>+'[1]Vyhodnocení hospodaření PO'!Q31</f>
        <v>0</v>
      </c>
      <c r="F31" s="76">
        <f>+'[1]Vyhodnocení hospodaření PO'!R31</f>
        <v>5019219.8343919516</v>
      </c>
      <c r="G31" s="74">
        <f t="shared" si="14"/>
        <v>32561035.100000005</v>
      </c>
      <c r="H31" s="74">
        <f>+'[1]Vyhodnocení hospodaření PO'!T31</f>
        <v>3965371.5</v>
      </c>
      <c r="I31" s="13">
        <f t="shared" si="15"/>
        <v>36526406.600000009</v>
      </c>
      <c r="J31" s="205">
        <f>+'[2]NR 2021'!V31</f>
        <v>25698764.067437712</v>
      </c>
      <c r="K31" s="76">
        <f>+'[2]NR 2021'!W31</f>
        <v>0</v>
      </c>
      <c r="L31" s="76">
        <f>+'[2]NR 2021'!X31</f>
        <v>3621235.9325622888</v>
      </c>
      <c r="M31" s="74">
        <f t="shared" si="16"/>
        <v>29320000</v>
      </c>
      <c r="N31" s="74">
        <f>+'[2]NR 2021'!Z31</f>
        <v>4296180</v>
      </c>
      <c r="O31" s="13">
        <f t="shared" si="17"/>
        <v>33616180</v>
      </c>
      <c r="P31" s="81">
        <f>+'[3]Vyhodnocení hospodaření PO'!P31</f>
        <v>14182542.556149397</v>
      </c>
      <c r="Q31" s="76">
        <f>+'[3]Vyhodnocení hospodaření PO'!Q31</f>
        <v>0</v>
      </c>
      <c r="R31" s="76">
        <f>+'[3]Vyhodnocení hospodaření PO'!R31</f>
        <v>2053752.3038506038</v>
      </c>
      <c r="S31" s="74">
        <f t="shared" si="18"/>
        <v>16236294.860000001</v>
      </c>
      <c r="T31" s="74">
        <f>+'[3]Vyhodnocení hospodaření PO'!T31</f>
        <v>1926141.25</v>
      </c>
      <c r="U31" s="13">
        <f t="shared" si="19"/>
        <v>18162436.109999999</v>
      </c>
      <c r="V31" s="81">
        <f>27500000+184789</f>
        <v>27684789</v>
      </c>
      <c r="W31" s="76">
        <v>0</v>
      </c>
      <c r="X31" s="76">
        <v>5000000</v>
      </c>
      <c r="Y31" s="74">
        <f t="shared" si="20"/>
        <v>32684789</v>
      </c>
      <c r="Z31" s="74">
        <v>4000000</v>
      </c>
      <c r="AA31" s="13">
        <f t="shared" si="21"/>
        <v>36684789</v>
      </c>
      <c r="AB31" s="146">
        <f t="shared" si="13"/>
        <v>1.091283691365289</v>
      </c>
      <c r="AC31" s="3"/>
      <c r="AD31" s="3"/>
    </row>
    <row r="32" spans="1:30" x14ac:dyDescent="0.25">
      <c r="A32" s="4"/>
      <c r="B32" s="14" t="s">
        <v>26</v>
      </c>
      <c r="C32" s="38" t="s">
        <v>18</v>
      </c>
      <c r="D32" s="203">
        <f>+'[1]Vyhodnocení hospodaření PO'!P32</f>
        <v>46438537.308237344</v>
      </c>
      <c r="E32" s="76">
        <f>+'[1]Vyhodnocení hospodaření PO'!Q32</f>
        <v>0</v>
      </c>
      <c r="F32" s="76">
        <f>+'[1]Vyhodnocení hospodaření PO'!R32</f>
        <v>8462958.061762657</v>
      </c>
      <c r="G32" s="74">
        <f t="shared" si="14"/>
        <v>54901495.370000005</v>
      </c>
      <c r="H32" s="74">
        <f>+'[1]Vyhodnocení hospodaření PO'!T32</f>
        <v>3276445.63</v>
      </c>
      <c r="I32" s="13">
        <f t="shared" si="15"/>
        <v>58177941.000000007</v>
      </c>
      <c r="J32" s="205">
        <f>+'[2]NR 2021'!V32</f>
        <v>51600269.728187494</v>
      </c>
      <c r="K32" s="76">
        <f>+'[2]NR 2021'!W32</f>
        <v>450000</v>
      </c>
      <c r="L32" s="76">
        <f>+'[2]NR 2021'!X32</f>
        <v>7334450.2694624998</v>
      </c>
      <c r="M32" s="74">
        <f t="shared" si="16"/>
        <v>59384719.997649997</v>
      </c>
      <c r="N32" s="74">
        <f>+'[2]NR 2021'!Z32</f>
        <v>2711000</v>
      </c>
      <c r="O32" s="13">
        <f t="shared" si="17"/>
        <v>62095719.997649997</v>
      </c>
      <c r="P32" s="82">
        <f>+'[3]Vyhodnocení hospodaření PO'!P32</f>
        <v>22471171.798115004</v>
      </c>
      <c r="Q32" s="76">
        <f>+'[3]Vyhodnocení hospodaření PO'!Q32</f>
        <v>0</v>
      </c>
      <c r="R32" s="76">
        <f>+'[3]Vyhodnocení hospodaření PO'!R32</f>
        <v>3254016.0318849995</v>
      </c>
      <c r="S32" s="74">
        <f t="shared" si="18"/>
        <v>25725187.830000002</v>
      </c>
      <c r="T32" s="74">
        <f>+'[3]Vyhodnocení hospodaření PO'!T32</f>
        <v>1573941.17</v>
      </c>
      <c r="U32" s="13">
        <f t="shared" si="19"/>
        <v>27299129</v>
      </c>
      <c r="V32" s="81">
        <f>+V33+V34</f>
        <v>55741600</v>
      </c>
      <c r="W32" s="76">
        <v>0</v>
      </c>
      <c r="X32" s="76">
        <v>8100000</v>
      </c>
      <c r="Y32" s="74">
        <f t="shared" si="20"/>
        <v>63841600</v>
      </c>
      <c r="Z32" s="74">
        <v>3300000</v>
      </c>
      <c r="AA32" s="13">
        <f t="shared" si="21"/>
        <v>67141600</v>
      </c>
      <c r="AB32" s="146">
        <f t="shared" si="13"/>
        <v>1.0812597068290852</v>
      </c>
      <c r="AC32" s="3"/>
      <c r="AD32" s="3"/>
    </row>
    <row r="33" spans="1:30" x14ac:dyDescent="0.25">
      <c r="A33" s="4"/>
      <c r="B33" s="14" t="s">
        <v>28</v>
      </c>
      <c r="C33" s="39" t="s">
        <v>42</v>
      </c>
      <c r="D33" s="203">
        <f>+'[1]Vyhodnocení hospodaření PO'!P33</f>
        <v>45513977.13478931</v>
      </c>
      <c r="E33" s="76">
        <f>+'[1]Vyhodnocení hospodaření PO'!Q33</f>
        <v>0</v>
      </c>
      <c r="F33" s="76">
        <f>+'[1]Vyhodnocení hospodaření PO'!R33</f>
        <v>8294466.2352106879</v>
      </c>
      <c r="G33" s="74">
        <f t="shared" si="14"/>
        <v>53808443.369999997</v>
      </c>
      <c r="H33" s="74">
        <f>+'[1]Vyhodnocení hospodaření PO'!T33</f>
        <v>3276445.63</v>
      </c>
      <c r="I33" s="13">
        <f t="shared" si="15"/>
        <v>57084889</v>
      </c>
      <c r="J33" s="205">
        <f>+'[2]NR 2021'!V33</f>
        <v>50903458.083112016</v>
      </c>
      <c r="K33" s="76">
        <f>+'[2]NR 2021'!W33</f>
        <v>450000</v>
      </c>
      <c r="L33" s="76">
        <f>+'[2]NR 2021'!X33</f>
        <v>7236261.9145379765</v>
      </c>
      <c r="M33" s="74">
        <f t="shared" si="16"/>
        <v>58589719.99764999</v>
      </c>
      <c r="N33" s="74">
        <f>+'[2]NR 2021'!Z33</f>
        <v>2711000</v>
      </c>
      <c r="O33" s="13">
        <f t="shared" si="17"/>
        <v>61300719.99764999</v>
      </c>
      <c r="P33" s="82">
        <f>+'[3]Vyhodnocení hospodaření PO'!P33</f>
        <v>22117195.556472566</v>
      </c>
      <c r="Q33" s="76">
        <f>+'[3]Vyhodnocení hospodaření PO'!Q33</f>
        <v>0</v>
      </c>
      <c r="R33" s="76">
        <f>+'[3]Vyhodnocení hospodaření PO'!R33</f>
        <v>3202757.2735274355</v>
      </c>
      <c r="S33" s="74">
        <f t="shared" si="18"/>
        <v>25319952.830000002</v>
      </c>
      <c r="T33" s="74">
        <f>+'[3]Vyhodnocení hospodaření PO'!T33</f>
        <v>1573941.17</v>
      </c>
      <c r="U33" s="13">
        <f t="shared" si="19"/>
        <v>26893894</v>
      </c>
      <c r="V33" s="81">
        <f>50100000+3007000+816000+918600</f>
        <v>54841600</v>
      </c>
      <c r="W33" s="76">
        <v>0</v>
      </c>
      <c r="X33" s="76">
        <v>7900000</v>
      </c>
      <c r="Y33" s="74">
        <f t="shared" si="20"/>
        <v>62741600</v>
      </c>
      <c r="Z33" s="74">
        <v>3300000</v>
      </c>
      <c r="AA33" s="13">
        <f t="shared" si="21"/>
        <v>66041600</v>
      </c>
      <c r="AB33" s="146">
        <f t="shared" si="13"/>
        <v>1.0773380802465575</v>
      </c>
      <c r="AC33" s="3"/>
      <c r="AD33" s="3"/>
    </row>
    <row r="34" spans="1:30" x14ac:dyDescent="0.25">
      <c r="A34" s="4"/>
      <c r="B34" s="14" t="s">
        <v>30</v>
      </c>
      <c r="C34" s="40" t="s">
        <v>21</v>
      </c>
      <c r="D34" s="203">
        <f>+'[1]Vyhodnocení hospodaření PO'!P34</f>
        <v>924560.1734480306</v>
      </c>
      <c r="E34" s="76">
        <f>+'[1]Vyhodnocení hospodaření PO'!Q34</f>
        <v>0</v>
      </c>
      <c r="F34" s="76">
        <f>+'[1]Vyhodnocení hospodaření PO'!R34</f>
        <v>168491.82655196948</v>
      </c>
      <c r="G34" s="74">
        <f t="shared" si="14"/>
        <v>1093052</v>
      </c>
      <c r="H34" s="74">
        <f>+'[1]Vyhodnocení hospodaření PO'!T34</f>
        <v>0</v>
      </c>
      <c r="I34" s="13">
        <f t="shared" si="15"/>
        <v>1093052</v>
      </c>
      <c r="J34" s="205">
        <f>+'[2]NR 2021'!V34</f>
        <v>696811.64507547684</v>
      </c>
      <c r="K34" s="76">
        <f>+'[2]NR 2021'!W34</f>
        <v>0</v>
      </c>
      <c r="L34" s="76">
        <f>+'[2]NR 2021'!X34</f>
        <v>98188.35492452317</v>
      </c>
      <c r="M34" s="74">
        <f>SUM(J34:L34)</f>
        <v>795000</v>
      </c>
      <c r="N34" s="74">
        <f>+'[2]NR 2021'!Z34</f>
        <v>0</v>
      </c>
      <c r="O34" s="13">
        <f t="shared" si="17"/>
        <v>795000</v>
      </c>
      <c r="P34" s="82">
        <f>+'[3]Vyhodnocení hospodaření PO'!P34</f>
        <v>353976.24164243595</v>
      </c>
      <c r="Q34" s="76">
        <f>+'[3]Vyhodnocení hospodaření PO'!Q34</f>
        <v>0</v>
      </c>
      <c r="R34" s="76">
        <f>+'[3]Vyhodnocení hospodaření PO'!R34</f>
        <v>51258.75835756406</v>
      </c>
      <c r="S34" s="74">
        <f t="shared" si="18"/>
        <v>405235</v>
      </c>
      <c r="T34" s="74">
        <f>+'[3]Vyhodnocení hospodaření PO'!T34</f>
        <v>0</v>
      </c>
      <c r="U34" s="13">
        <f t="shared" si="19"/>
        <v>405235</v>
      </c>
      <c r="V34" s="81">
        <v>900000</v>
      </c>
      <c r="W34" s="76">
        <v>0</v>
      </c>
      <c r="X34" s="76">
        <v>200000</v>
      </c>
      <c r="Y34" s="74">
        <f t="shared" si="20"/>
        <v>1100000</v>
      </c>
      <c r="Z34" s="74">
        <v>0</v>
      </c>
      <c r="AA34" s="13">
        <f t="shared" si="21"/>
        <v>1100000</v>
      </c>
      <c r="AB34" s="146">
        <f t="shared" si="13"/>
        <v>1.3836477987421383</v>
      </c>
      <c r="AC34" s="3"/>
      <c r="AD34" s="3"/>
    </row>
    <row r="35" spans="1:30" x14ac:dyDescent="0.25">
      <c r="A35" s="4"/>
      <c r="B35" s="14" t="s">
        <v>32</v>
      </c>
      <c r="C35" s="38" t="s">
        <v>23</v>
      </c>
      <c r="D35" s="203">
        <f>+'[1]Vyhodnocení hospodaření PO'!P35</f>
        <v>16765396.554696765</v>
      </c>
      <c r="E35" s="76">
        <f>+'[1]Vyhodnocení hospodaření PO'!Q35</f>
        <v>0</v>
      </c>
      <c r="F35" s="76">
        <f>+'[1]Vyhodnocení hospodaření PO'!R35</f>
        <v>3055325.5153032369</v>
      </c>
      <c r="G35" s="74">
        <f t="shared" si="14"/>
        <v>19820722.07</v>
      </c>
      <c r="H35" s="74">
        <f>+'[1]Vyhodnocení hospodaření PO'!T35</f>
        <v>1181605.53</v>
      </c>
      <c r="I35" s="13">
        <f t="shared" si="15"/>
        <v>21002327.600000001</v>
      </c>
      <c r="J35" s="205">
        <f>+'[2]NR 2021'!V35</f>
        <v>18633996.562691126</v>
      </c>
      <c r="K35" s="76">
        <f>+'[2]NR 2021'!W35</f>
        <v>0</v>
      </c>
      <c r="L35" s="76">
        <f>+'[2]NR 2021'!X35</f>
        <v>2625733.1964675752</v>
      </c>
      <c r="M35" s="74">
        <f t="shared" si="16"/>
        <v>21259729.759158701</v>
      </c>
      <c r="N35" s="74">
        <f>+'[2]NR 2021'!Z35</f>
        <v>978838</v>
      </c>
      <c r="O35" s="13">
        <f t="shared" si="17"/>
        <v>22238567.759158701</v>
      </c>
      <c r="P35" s="82">
        <f>+'[3]Vyhodnocení hospodaření PO'!P35</f>
        <v>7864334.9759267131</v>
      </c>
      <c r="Q35" s="76">
        <f>+'[3]Vyhodnocení hospodaření PO'!Q35</f>
        <v>0</v>
      </c>
      <c r="R35" s="76">
        <f>+'[3]Vyhodnocení hospodaření PO'!R35</f>
        <v>1138822.3240732881</v>
      </c>
      <c r="S35" s="74">
        <f t="shared" si="18"/>
        <v>9003157.3000000007</v>
      </c>
      <c r="T35" s="74">
        <f>+'[3]Vyhodnocení hospodaření PO'!T35</f>
        <v>576375.78</v>
      </c>
      <c r="U35" s="13">
        <f t="shared" si="19"/>
        <v>9579533.0800000001</v>
      </c>
      <c r="V35" s="81">
        <f>16900000+1083000+292128+385411</f>
        <v>18660539</v>
      </c>
      <c r="W35" s="76">
        <v>0</v>
      </c>
      <c r="X35" s="76">
        <v>2670000</v>
      </c>
      <c r="Y35" s="74">
        <f t="shared" si="20"/>
        <v>21330539</v>
      </c>
      <c r="Z35" s="74">
        <v>1150000</v>
      </c>
      <c r="AA35" s="13">
        <f t="shared" si="21"/>
        <v>22480539</v>
      </c>
      <c r="AB35" s="146">
        <f t="shared" si="13"/>
        <v>1.010880702546217</v>
      </c>
      <c r="AC35" s="3"/>
      <c r="AD35" s="3"/>
    </row>
    <row r="36" spans="1:30" x14ac:dyDescent="0.25">
      <c r="A36" s="4"/>
      <c r="B36" s="14" t="s">
        <v>33</v>
      </c>
      <c r="C36" s="38" t="s">
        <v>25</v>
      </c>
      <c r="D36" s="203">
        <f>+'[1]Vyhodnocení hospodaření PO'!P36</f>
        <v>57071.323251671027</v>
      </c>
      <c r="E36" s="76">
        <f>+'[1]Vyhodnocení hospodaření PO'!Q36</f>
        <v>0</v>
      </c>
      <c r="F36" s="76">
        <f>+'[1]Vyhodnocení hospodaření PO'!R36</f>
        <v>10400.676748328979</v>
      </c>
      <c r="G36" s="74">
        <f t="shared" si="14"/>
        <v>67472</v>
      </c>
      <c r="H36" s="74">
        <f>+'[1]Vyhodnocení hospodaření PO'!T36</f>
        <v>249384</v>
      </c>
      <c r="I36" s="13">
        <f t="shared" si="15"/>
        <v>316856</v>
      </c>
      <c r="J36" s="205">
        <f>+'[2]NR 2021'!V36</f>
        <v>64071.611641531264</v>
      </c>
      <c r="K36" s="76">
        <f>+'[2]NR 2021'!W36</f>
        <v>0</v>
      </c>
      <c r="L36" s="76">
        <f>+'[2]NR 2021'!X36</f>
        <v>9028.3883584687355</v>
      </c>
      <c r="M36" s="74">
        <f t="shared" si="16"/>
        <v>73100</v>
      </c>
      <c r="N36" s="74">
        <f>+'[2]NR 2021'!Z36</f>
        <v>360100</v>
      </c>
      <c r="O36" s="13">
        <f t="shared" si="17"/>
        <v>433200</v>
      </c>
      <c r="P36" s="81">
        <f>+'[3]Vyhodnocení hospodaření PO'!P36</f>
        <v>55845.149310114415</v>
      </c>
      <c r="Q36" s="76">
        <f>+'[3]Vyhodnocení hospodaření PO'!Q36</f>
        <v>0</v>
      </c>
      <c r="R36" s="76">
        <f>+'[3]Vyhodnocení hospodaření PO'!R36</f>
        <v>8086.8506898855858</v>
      </c>
      <c r="S36" s="74">
        <f t="shared" si="18"/>
        <v>63932</v>
      </c>
      <c r="T36" s="74">
        <f>+'[3]Vyhodnocení hospodaření PO'!T36</f>
        <v>3000</v>
      </c>
      <c r="U36" s="13">
        <f t="shared" si="19"/>
        <v>66932</v>
      </c>
      <c r="V36" s="81">
        <v>60000</v>
      </c>
      <c r="W36" s="76">
        <v>0</v>
      </c>
      <c r="X36" s="76">
        <v>10000</v>
      </c>
      <c r="Y36" s="74">
        <f t="shared" si="20"/>
        <v>70000</v>
      </c>
      <c r="Z36" s="74">
        <v>250000</v>
      </c>
      <c r="AA36" s="13">
        <f t="shared" si="21"/>
        <v>320000</v>
      </c>
      <c r="AB36" s="146">
        <f t="shared" si="13"/>
        <v>0.73868882733148666</v>
      </c>
      <c r="AC36" s="3"/>
      <c r="AD36" s="3"/>
    </row>
    <row r="37" spans="1:30" x14ac:dyDescent="0.25">
      <c r="A37" s="4"/>
      <c r="B37" s="14" t="s">
        <v>34</v>
      </c>
      <c r="C37" s="38" t="s">
        <v>27</v>
      </c>
      <c r="D37" s="203">
        <f>+'[1]Vyhodnocení hospodaření PO'!P37</f>
        <v>12484529.717091829</v>
      </c>
      <c r="E37" s="76">
        <f>+'[1]Vyhodnocení hospodaření PO'!Q37</f>
        <v>0</v>
      </c>
      <c r="F37" s="76">
        <f>+'[1]Vyhodnocení hospodaření PO'!R37</f>
        <v>2275180.4329081727</v>
      </c>
      <c r="G37" s="74">
        <f t="shared" si="14"/>
        <v>14759710.150000002</v>
      </c>
      <c r="H37" s="74">
        <f>+'[1]Vyhodnocení hospodaření PO'!T37</f>
        <v>993766.85000000009</v>
      </c>
      <c r="I37" s="13">
        <f t="shared" si="15"/>
        <v>15753477.000000002</v>
      </c>
      <c r="J37" s="205">
        <f>+'[2]NR 2021'!V37</f>
        <v>5661966.6491537709</v>
      </c>
      <c r="K37" s="76">
        <f>+'[2]NR 2021'!W37</f>
        <v>0</v>
      </c>
      <c r="L37" s="76">
        <f>+'[2]NR 2021'!X37</f>
        <v>1733199.350846228</v>
      </c>
      <c r="M37" s="74">
        <f t="shared" si="16"/>
        <v>7395165.9999999991</v>
      </c>
      <c r="N37" s="74">
        <f>+'[2]NR 2021'!Z37</f>
        <v>1288200</v>
      </c>
      <c r="O37" s="13">
        <f t="shared" si="17"/>
        <v>8683366</v>
      </c>
      <c r="P37" s="81">
        <f>+'[3]Vyhodnocení hospodaření PO'!P37</f>
        <v>6854027.2788760373</v>
      </c>
      <c r="Q37" s="76">
        <f>+'[3]Vyhodnocení hospodaření PO'!Q37</f>
        <v>0</v>
      </c>
      <c r="R37" s="76">
        <f>+'[3]Vyhodnocení hospodaření PO'!R37</f>
        <v>992521.211123963</v>
      </c>
      <c r="S37" s="74">
        <f t="shared" si="18"/>
        <v>7846548.4900000002</v>
      </c>
      <c r="T37" s="74">
        <f>+'[3]Vyhodnocení hospodaření PO'!T37</f>
        <v>410916.51</v>
      </c>
      <c r="U37" s="13">
        <f t="shared" si="19"/>
        <v>8257465</v>
      </c>
      <c r="V37" s="81">
        <v>12450000</v>
      </c>
      <c r="W37" s="76">
        <v>0</v>
      </c>
      <c r="X37" s="76">
        <v>2250000</v>
      </c>
      <c r="Y37" s="74">
        <f>+V37+W37+X37-3970000</f>
        <v>10730000</v>
      </c>
      <c r="Z37" s="74">
        <v>1000000</v>
      </c>
      <c r="AA37" s="13">
        <f t="shared" si="21"/>
        <v>11730000</v>
      </c>
      <c r="AB37" s="146">
        <f t="shared" si="13"/>
        <v>1.350858641683421</v>
      </c>
      <c r="AC37" s="3"/>
      <c r="AD37" s="3"/>
    </row>
    <row r="38" spans="1:30" ht="15.75" thickBot="1" x14ac:dyDescent="0.3">
      <c r="A38" s="4"/>
      <c r="B38" s="19" t="s">
        <v>35</v>
      </c>
      <c r="C38" s="102" t="s">
        <v>29</v>
      </c>
      <c r="D38" s="204">
        <f>+'[1]Vyhodnocení hospodaření PO'!P38</f>
        <v>6165910.99925608</v>
      </c>
      <c r="E38" s="77">
        <f>+'[1]Vyhodnocení hospodaření PO'!Q38</f>
        <v>0</v>
      </c>
      <c r="F38" s="77">
        <f>+'[1]Vyhodnocení hospodaření PO'!R38</f>
        <v>1123675.4907439598</v>
      </c>
      <c r="G38" s="74">
        <f t="shared" si="14"/>
        <v>7289586.4900000393</v>
      </c>
      <c r="H38" s="78">
        <f>+'[1]Vyhodnocení hospodaření PO'!T38</f>
        <v>2227986.36</v>
      </c>
      <c r="I38" s="22">
        <f t="shared" si="15"/>
        <v>9517572.8500000387</v>
      </c>
      <c r="J38" s="83">
        <f>+'[2]NR 2021'!V38</f>
        <v>6312763.2684331294</v>
      </c>
      <c r="K38" s="77">
        <f>+'[2]NR 2021'!W38</f>
        <v>0</v>
      </c>
      <c r="L38" s="77">
        <f>+'[2]NR 2021'!X38</f>
        <v>889537.14355371543</v>
      </c>
      <c r="M38" s="78">
        <f t="shared" si="16"/>
        <v>7202300.4119868446</v>
      </c>
      <c r="N38" s="78">
        <f>+'[2]NR 2021'!Z38</f>
        <v>1840182</v>
      </c>
      <c r="O38" s="22">
        <f t="shared" si="17"/>
        <v>9042482.4119868446</v>
      </c>
      <c r="P38" s="83">
        <f>+'[3]Vyhodnocení hospodaření PO'!P38</f>
        <v>4660835.6897275271</v>
      </c>
      <c r="Q38" s="77">
        <f>+'[3]Vyhodnocení hospodaření PO'!Q38</f>
        <v>0</v>
      </c>
      <c r="R38" s="77">
        <f>+'[3]Vyhodnocení hospodaření PO'!R38</f>
        <v>674928.49027247401</v>
      </c>
      <c r="S38" s="78">
        <f t="shared" si="18"/>
        <v>5335764.1800000016</v>
      </c>
      <c r="T38" s="78">
        <f>+'[3]Vyhodnocení hospodaření PO'!T38</f>
        <v>1062679.4300000002</v>
      </c>
      <c r="U38" s="22">
        <f t="shared" si="19"/>
        <v>6398443.6100000013</v>
      </c>
      <c r="V38" s="83">
        <v>6200000</v>
      </c>
      <c r="W38" s="77">
        <v>0</v>
      </c>
      <c r="X38" s="77">
        <v>1100000</v>
      </c>
      <c r="Y38" s="78">
        <f t="shared" si="20"/>
        <v>7300000</v>
      </c>
      <c r="Z38" s="78">
        <v>2283000</v>
      </c>
      <c r="AA38" s="22">
        <f t="shared" si="21"/>
        <v>9583000</v>
      </c>
      <c r="AB38" s="149">
        <f t="shared" si="13"/>
        <v>1.0597753540882355</v>
      </c>
      <c r="AC38" s="3"/>
      <c r="AD38" s="3"/>
    </row>
    <row r="39" spans="1:30" ht="15.75" thickBot="1" x14ac:dyDescent="0.3">
      <c r="A39" s="4"/>
      <c r="B39" s="23" t="s">
        <v>48</v>
      </c>
      <c r="C39" s="103" t="s">
        <v>31</v>
      </c>
      <c r="D39" s="41">
        <f>SUM(D35:D38)+SUM(D28:D32)</f>
        <v>132366999.54800999</v>
      </c>
      <c r="E39" s="41">
        <f>SUM(E35:E38)+SUM(E28:E32)</f>
        <v>0</v>
      </c>
      <c r="F39" s="41">
        <f>SUM(F35:F38)+SUM(F28:F32)</f>
        <v>24122559.211990066</v>
      </c>
      <c r="G39" s="145">
        <f>SUM(D39:F39)</f>
        <v>156489558.76000005</v>
      </c>
      <c r="H39" s="42">
        <f>SUM(H28:H32)+SUM(H35:H38)</f>
        <v>14366829.610000001</v>
      </c>
      <c r="I39" s="43">
        <f>SUM(I35:I38)+SUM(I28:I32)</f>
        <v>170856388.37000006</v>
      </c>
      <c r="J39" s="41">
        <f>SUM(J35:J38)+SUM(J28:J32)</f>
        <v>130431723.61136673</v>
      </c>
      <c r="K39" s="41">
        <f>SUM(K35:K38)+SUM(K28:K32)</f>
        <v>450000</v>
      </c>
      <c r="L39" s="41">
        <f>SUM(L35:L38)+SUM(L28:L32)</f>
        <v>19019691.387428805</v>
      </c>
      <c r="M39" s="145">
        <f>SUM(J39:L39)</f>
        <v>149901414.99879554</v>
      </c>
      <c r="N39" s="42">
        <f>SUM(N28:N32)+SUM(N35:N38)</f>
        <v>13985000</v>
      </c>
      <c r="O39" s="43">
        <f>SUM(O35:O38)+SUM(O28:O32)</f>
        <v>163886414.99879554</v>
      </c>
      <c r="P39" s="41">
        <f>SUM(P35:P38)+SUM(P28:P32)</f>
        <v>68157437.422789231</v>
      </c>
      <c r="Q39" s="41">
        <f>SUM(Q35:Q38)+SUM(Q28:Q32)</f>
        <v>0</v>
      </c>
      <c r="R39" s="41">
        <f>SUM(R35:R38)+SUM(R28:R32)</f>
        <v>9869774.3072107732</v>
      </c>
      <c r="S39" s="145">
        <f>SUM(P39:R39)</f>
        <v>78027211.730000004</v>
      </c>
      <c r="T39" s="42">
        <f>SUM(T28:T32)+SUM(T35:T38)</f>
        <v>6878664.3000000007</v>
      </c>
      <c r="U39" s="43">
        <f t="shared" ref="U39:AA39" si="22">SUM(U35:U38)+SUM(U28:U32)</f>
        <v>84905876.030000001</v>
      </c>
      <c r="V39" s="41">
        <f t="shared" si="22"/>
        <v>144098128</v>
      </c>
      <c r="W39" s="41">
        <f t="shared" si="22"/>
        <v>0</v>
      </c>
      <c r="X39" s="41">
        <f t="shared" si="22"/>
        <v>23280000</v>
      </c>
      <c r="Y39" s="145">
        <f t="shared" si="22"/>
        <v>163408128</v>
      </c>
      <c r="Z39" s="42">
        <f t="shared" si="22"/>
        <v>14383000</v>
      </c>
      <c r="AA39" s="43">
        <f t="shared" si="22"/>
        <v>177791128</v>
      </c>
      <c r="AB39" s="151">
        <f t="shared" si="13"/>
        <v>1.0848435973250539</v>
      </c>
      <c r="AC39" s="3"/>
      <c r="AD39" s="3"/>
    </row>
    <row r="40" spans="1:30" ht="19.5" thickBot="1" x14ac:dyDescent="0.35">
      <c r="A40" s="4"/>
      <c r="B40" s="107" t="s">
        <v>49</v>
      </c>
      <c r="C40" s="108" t="s">
        <v>51</v>
      </c>
      <c r="D40" s="109">
        <f t="shared" ref="D40:O40" si="23">D24-D39</f>
        <v>-2335171.6480100155</v>
      </c>
      <c r="E40" s="109">
        <f t="shared" si="23"/>
        <v>0</v>
      </c>
      <c r="F40" s="109">
        <f t="shared" si="23"/>
        <v>-425561.63199006766</v>
      </c>
      <c r="G40" s="118">
        <f t="shared" si="23"/>
        <v>-2760733.2800000906</v>
      </c>
      <c r="H40" s="118">
        <f t="shared" si="23"/>
        <v>2805495.9999999981</v>
      </c>
      <c r="I40" s="119">
        <f t="shared" si="23"/>
        <v>44762.719999909401</v>
      </c>
      <c r="J40" s="109">
        <f t="shared" si="23"/>
        <v>-488723.61136673391</v>
      </c>
      <c r="K40" s="109">
        <f t="shared" si="23"/>
        <v>811073</v>
      </c>
      <c r="L40" s="109">
        <f t="shared" si="23"/>
        <v>-1393349.3874288052</v>
      </c>
      <c r="M40" s="118">
        <f t="shared" si="23"/>
        <v>-1070999.9987955391</v>
      </c>
      <c r="N40" s="118">
        <f t="shared" si="23"/>
        <v>1071000</v>
      </c>
      <c r="O40" s="119">
        <f t="shared" si="23"/>
        <v>1.2044608592987061E-3</v>
      </c>
      <c r="P40" s="109">
        <f t="shared" ref="P40:U40" si="24">P24-P39</f>
        <v>-3185937.4227892309</v>
      </c>
      <c r="Q40" s="109">
        <f t="shared" si="24"/>
        <v>0</v>
      </c>
      <c r="R40" s="109">
        <f t="shared" si="24"/>
        <v>1818096.1627892256</v>
      </c>
      <c r="S40" s="118">
        <f t="shared" si="24"/>
        <v>-1367841.2600000054</v>
      </c>
      <c r="T40" s="118">
        <f t="shared" si="24"/>
        <v>1651393.1799999978</v>
      </c>
      <c r="U40" s="119">
        <f t="shared" si="24"/>
        <v>283551.92000000179</v>
      </c>
      <c r="V40" s="109">
        <f t="shared" ref="V40:AA40" si="25">V24-V39</f>
        <v>-7067000</v>
      </c>
      <c r="W40" s="109">
        <f t="shared" si="25"/>
        <v>0</v>
      </c>
      <c r="X40" s="109">
        <f t="shared" si="25"/>
        <v>380000</v>
      </c>
      <c r="Y40" s="118">
        <f t="shared" si="25"/>
        <v>-2717000</v>
      </c>
      <c r="Z40" s="118">
        <f t="shared" si="25"/>
        <v>2717000</v>
      </c>
      <c r="AA40" s="119">
        <f t="shared" si="25"/>
        <v>0</v>
      </c>
      <c r="AB40" s="152">
        <f t="shared" si="13"/>
        <v>0</v>
      </c>
      <c r="AC40" s="3"/>
      <c r="AD40" s="3"/>
    </row>
    <row r="41" spans="1:30" ht="15.75" thickBot="1" x14ac:dyDescent="0.3">
      <c r="A41" s="4"/>
      <c r="B41" s="110" t="s">
        <v>50</v>
      </c>
      <c r="C41" s="111" t="s">
        <v>65</v>
      </c>
      <c r="D41" s="112"/>
      <c r="E41" s="113"/>
      <c r="F41" s="113"/>
      <c r="G41" s="114"/>
      <c r="H41" s="115"/>
      <c r="I41" s="116">
        <f>I40-D16</f>
        <v>-129987065.18000007</v>
      </c>
      <c r="J41" s="112"/>
      <c r="K41" s="113"/>
      <c r="L41" s="113"/>
      <c r="M41" s="114"/>
      <c r="N41" s="117"/>
      <c r="O41" s="116">
        <f>O40-J16</f>
        <v>-129942999.99879554</v>
      </c>
      <c r="P41" s="112"/>
      <c r="Q41" s="113"/>
      <c r="R41" s="113"/>
      <c r="S41" s="114"/>
      <c r="T41" s="117"/>
      <c r="U41" s="116">
        <f>U40-P16</f>
        <v>-64687948.079999998</v>
      </c>
      <c r="V41" s="112"/>
      <c r="W41" s="113"/>
      <c r="X41" s="113"/>
      <c r="Y41" s="114"/>
      <c r="Z41" s="117"/>
      <c r="AA41" s="116">
        <f>AA40-V16</f>
        <v>-137031128</v>
      </c>
      <c r="AB41" s="146">
        <f t="shared" si="13"/>
        <v>1.0545479787389098</v>
      </c>
      <c r="AC41" s="3"/>
      <c r="AD41" s="3"/>
    </row>
    <row r="42" spans="1:30" s="122" customFormat="1" ht="8.25" customHeight="1" thickBot="1" x14ac:dyDescent="0.3">
      <c r="A42" s="87"/>
      <c r="B42" s="88"/>
      <c r="C42" s="47"/>
      <c r="D42" s="89"/>
      <c r="E42" s="48"/>
      <c r="F42" s="48"/>
      <c r="G42" s="87"/>
      <c r="H42" s="48"/>
      <c r="I42" s="48"/>
      <c r="J42" s="89"/>
      <c r="K42" s="48"/>
      <c r="L42" s="48"/>
      <c r="M42" s="87"/>
      <c r="N42" s="48"/>
      <c r="O42" s="48"/>
      <c r="P42" s="48"/>
      <c r="Q42" s="48"/>
      <c r="R42" s="48"/>
      <c r="S42" s="48"/>
      <c r="T42" s="48"/>
      <c r="U42" s="48"/>
      <c r="V42" s="90"/>
      <c r="W42" s="90"/>
      <c r="X42" s="90"/>
      <c r="Y42" s="90"/>
      <c r="Z42" s="90"/>
      <c r="AA42" s="90"/>
      <c r="AB42" s="90"/>
      <c r="AC42" s="90"/>
      <c r="AD42" s="90"/>
    </row>
    <row r="43" spans="1:30" s="122" customFormat="1" ht="15.75" customHeight="1" thickBot="1" x14ac:dyDescent="0.3">
      <c r="A43" s="87"/>
      <c r="B43" s="92"/>
      <c r="C43" s="248" t="s">
        <v>83</v>
      </c>
      <c r="D43" s="106" t="s">
        <v>41</v>
      </c>
      <c r="E43" s="44" t="s">
        <v>84</v>
      </c>
      <c r="F43" s="45" t="s">
        <v>36</v>
      </c>
      <c r="G43" s="48"/>
      <c r="H43" s="48"/>
      <c r="I43" s="49"/>
      <c r="J43" s="106" t="s">
        <v>41</v>
      </c>
      <c r="K43" s="44" t="s">
        <v>84</v>
      </c>
      <c r="L43" s="45" t="s">
        <v>36</v>
      </c>
      <c r="M43" s="48"/>
      <c r="N43" s="48"/>
      <c r="O43" s="48"/>
      <c r="P43" s="106" t="s">
        <v>41</v>
      </c>
      <c r="Q43" s="44" t="s">
        <v>84</v>
      </c>
      <c r="R43" s="45" t="s">
        <v>36</v>
      </c>
      <c r="S43" s="90"/>
      <c r="T43" s="90"/>
      <c r="U43" s="90"/>
      <c r="V43" s="106" t="s">
        <v>41</v>
      </c>
      <c r="W43" s="44" t="s">
        <v>84</v>
      </c>
      <c r="X43" s="45" t="s">
        <v>36</v>
      </c>
      <c r="Y43" s="90"/>
      <c r="Z43" s="90"/>
      <c r="AA43" s="90"/>
      <c r="AB43" s="90"/>
      <c r="AC43" s="90"/>
      <c r="AD43" s="90"/>
    </row>
    <row r="44" spans="1:30" ht="15.75" thickBot="1" x14ac:dyDescent="0.3">
      <c r="A44" s="4"/>
      <c r="B44" s="92"/>
      <c r="C44" s="249"/>
      <c r="D44" s="94">
        <v>0</v>
      </c>
      <c r="E44" s="104">
        <v>0</v>
      </c>
      <c r="F44" s="105">
        <v>0</v>
      </c>
      <c r="G44" s="48"/>
      <c r="H44" s="48"/>
      <c r="I44" s="49"/>
      <c r="J44" s="94">
        <v>0</v>
      </c>
      <c r="K44" s="104">
        <v>0</v>
      </c>
      <c r="L44" s="105">
        <v>0</v>
      </c>
      <c r="M44" s="93"/>
      <c r="N44" s="93"/>
      <c r="O44" s="93"/>
      <c r="P44" s="94">
        <v>0</v>
      </c>
      <c r="Q44" s="104">
        <v>0</v>
      </c>
      <c r="R44" s="105">
        <v>0</v>
      </c>
      <c r="S44" s="3"/>
      <c r="T44" s="3"/>
      <c r="U44" s="3"/>
      <c r="V44" s="94">
        <v>0</v>
      </c>
      <c r="W44" s="104">
        <v>0</v>
      </c>
      <c r="X44" s="105">
        <v>0</v>
      </c>
      <c r="Y44" s="3"/>
      <c r="Z44" s="206">
        <f>+Y40+Z40</f>
        <v>0</v>
      </c>
      <c r="AA44" s="3"/>
      <c r="AB44" s="3"/>
      <c r="AC44" s="3"/>
      <c r="AD44" s="3"/>
    </row>
    <row r="45" spans="1:30" s="122" customFormat="1" ht="8.25" customHeight="1" thickBot="1" x14ac:dyDescent="0.3">
      <c r="A45" s="87"/>
      <c r="B45" s="92"/>
      <c r="C45" s="47"/>
      <c r="D45" s="93"/>
      <c r="E45" s="48"/>
      <c r="F45" s="48"/>
      <c r="G45" s="48"/>
      <c r="H45" s="48"/>
      <c r="I45" s="49"/>
      <c r="J45" s="48"/>
      <c r="K45" s="48"/>
      <c r="L45" s="48"/>
      <c r="M45" s="48"/>
      <c r="N45" s="48"/>
      <c r="O45" s="49"/>
      <c r="P45" s="49"/>
      <c r="Q45" s="49"/>
      <c r="R45" s="49"/>
      <c r="S45" s="49"/>
      <c r="T45" s="49"/>
      <c r="U45" s="49"/>
      <c r="V45" s="90"/>
      <c r="W45" s="90"/>
      <c r="X45" s="90"/>
      <c r="Y45" s="90"/>
      <c r="Z45" s="90"/>
      <c r="AA45" s="90"/>
      <c r="AB45" s="90"/>
      <c r="AC45" s="90"/>
      <c r="AD45" s="90"/>
    </row>
    <row r="46" spans="1:30" s="122" customFormat="1" ht="37.5" customHeight="1" thickBot="1" x14ac:dyDescent="0.3">
      <c r="A46" s="87"/>
      <c r="B46" s="92"/>
      <c r="C46" s="248" t="s">
        <v>86</v>
      </c>
      <c r="D46" s="95" t="s">
        <v>87</v>
      </c>
      <c r="E46" s="96" t="s">
        <v>85</v>
      </c>
      <c r="F46" s="48"/>
      <c r="G46" s="48"/>
      <c r="H46" s="48"/>
      <c r="I46" s="49"/>
      <c r="J46" s="95" t="s">
        <v>87</v>
      </c>
      <c r="K46" s="96" t="s">
        <v>85</v>
      </c>
      <c r="L46" s="147"/>
      <c r="M46" s="147"/>
      <c r="N46" s="90"/>
      <c r="O46" s="90"/>
      <c r="P46" s="95" t="s">
        <v>87</v>
      </c>
      <c r="Q46" s="96" t="s">
        <v>85</v>
      </c>
      <c r="R46" s="90"/>
      <c r="S46" s="90"/>
      <c r="T46" s="90"/>
      <c r="U46" s="90"/>
      <c r="V46" s="95" t="s">
        <v>87</v>
      </c>
      <c r="W46" s="96" t="s">
        <v>85</v>
      </c>
      <c r="X46" s="90"/>
      <c r="Y46" s="90"/>
      <c r="Z46" s="90"/>
      <c r="AA46" s="90"/>
      <c r="AB46" s="90"/>
      <c r="AC46" s="90"/>
      <c r="AD46" s="90"/>
    </row>
    <row r="47" spans="1:30" ht="15.75" thickBot="1" x14ac:dyDescent="0.3">
      <c r="A47" s="4"/>
      <c r="B47" s="46"/>
      <c r="C47" s="250"/>
      <c r="D47" s="94">
        <v>0</v>
      </c>
      <c r="E47" s="97">
        <v>0</v>
      </c>
      <c r="F47" s="48"/>
      <c r="G47" s="48"/>
      <c r="H47" s="48"/>
      <c r="I47" s="49"/>
      <c r="J47" s="94">
        <v>0</v>
      </c>
      <c r="K47" s="97">
        <v>0</v>
      </c>
      <c r="L47" s="148"/>
      <c r="M47" s="148"/>
      <c r="N47" s="3"/>
      <c r="O47" s="3"/>
      <c r="P47" s="94">
        <v>0</v>
      </c>
      <c r="Q47" s="97">
        <v>0</v>
      </c>
      <c r="R47" s="3"/>
      <c r="S47" s="3"/>
      <c r="T47" s="3"/>
      <c r="U47" s="3"/>
      <c r="V47" s="94">
        <v>8990776</v>
      </c>
      <c r="W47" s="97">
        <v>0</v>
      </c>
      <c r="X47" s="3"/>
      <c r="Y47" s="3"/>
      <c r="Z47" s="3"/>
      <c r="AA47" s="3"/>
      <c r="AB47" s="3"/>
      <c r="AC47" s="3"/>
      <c r="AD47" s="3"/>
    </row>
    <row r="48" spans="1:30" x14ac:dyDescent="0.25">
      <c r="A48" s="4"/>
      <c r="B48" s="46"/>
      <c r="C48" s="47"/>
      <c r="D48" s="48"/>
      <c r="E48" s="48"/>
      <c r="F48" s="48"/>
      <c r="G48" s="48"/>
      <c r="H48" s="48"/>
      <c r="I48" s="49"/>
      <c r="J48" s="48"/>
      <c r="K48" s="48"/>
      <c r="L48" s="48"/>
      <c r="M48" s="48"/>
      <c r="N48" s="48"/>
      <c r="O48" s="49"/>
      <c r="P48" s="49"/>
      <c r="Q48" s="49"/>
      <c r="R48" s="49"/>
      <c r="S48" s="49"/>
      <c r="T48" s="49"/>
      <c r="U48" s="49"/>
      <c r="V48" s="3"/>
      <c r="W48" s="3"/>
      <c r="X48" s="3"/>
      <c r="Y48" s="3"/>
      <c r="Z48" s="3"/>
      <c r="AA48" s="3"/>
      <c r="AB48" s="3"/>
      <c r="AC48" s="3"/>
      <c r="AD48" s="3"/>
    </row>
    <row r="49" spans="1:30" x14ac:dyDescent="0.25">
      <c r="A49" s="4"/>
      <c r="B49" s="46"/>
      <c r="C49" s="98" t="s">
        <v>82</v>
      </c>
      <c r="D49" s="99" t="s">
        <v>73</v>
      </c>
      <c r="E49" s="99" t="s">
        <v>74</v>
      </c>
      <c r="F49" s="99" t="s">
        <v>91</v>
      </c>
      <c r="G49" s="99" t="s">
        <v>93</v>
      </c>
      <c r="H49" s="48"/>
      <c r="I49" s="3"/>
      <c r="J49" s="99" t="s">
        <v>73</v>
      </c>
      <c r="K49" s="99" t="s">
        <v>74</v>
      </c>
      <c r="L49" s="99" t="s">
        <v>91</v>
      </c>
      <c r="M49" s="99" t="s">
        <v>94</v>
      </c>
      <c r="N49" s="3"/>
      <c r="O49" s="3"/>
      <c r="P49" s="99" t="s">
        <v>73</v>
      </c>
      <c r="Q49" s="99" t="s">
        <v>74</v>
      </c>
      <c r="R49" s="99" t="s">
        <v>91</v>
      </c>
      <c r="S49" s="99" t="s">
        <v>94</v>
      </c>
      <c r="T49" s="3"/>
      <c r="U49" s="3"/>
      <c r="V49" s="99" t="s">
        <v>95</v>
      </c>
      <c r="W49" s="99" t="s">
        <v>74</v>
      </c>
      <c r="X49" s="99" t="s">
        <v>91</v>
      </c>
      <c r="Y49" s="99" t="s">
        <v>94</v>
      </c>
      <c r="Z49" s="3"/>
      <c r="AA49" s="3"/>
      <c r="AB49" s="3"/>
      <c r="AC49" s="3"/>
      <c r="AD49" s="3"/>
    </row>
    <row r="50" spans="1:30" x14ac:dyDescent="0.25">
      <c r="A50" s="4"/>
      <c r="B50" s="46"/>
      <c r="C50" s="50" t="s">
        <v>70</v>
      </c>
      <c r="D50" s="84"/>
      <c r="E50" s="84"/>
      <c r="F50" s="84"/>
      <c r="G50" s="51">
        <f>D50+E50-F50</f>
        <v>0</v>
      </c>
      <c r="H50" s="48"/>
      <c r="I50" s="3"/>
      <c r="J50" s="84"/>
      <c r="K50" s="84"/>
      <c r="L50" s="84"/>
      <c r="M50" s="51">
        <f>J50+K50-L50</f>
        <v>0</v>
      </c>
      <c r="N50" s="3"/>
      <c r="O50" s="3"/>
      <c r="P50" s="84">
        <f>+'[3]Vyhodnocení hospodaření PO'!D50</f>
        <v>0</v>
      </c>
      <c r="Q50" s="84">
        <f>+'[3]Vyhodnocení hospodaření PO'!E50</f>
        <v>0</v>
      </c>
      <c r="R50" s="84">
        <f>+'[3]Vyhodnocení hospodaření PO'!F50</f>
        <v>0</v>
      </c>
      <c r="S50" s="51">
        <f>P50+Q50-R50</f>
        <v>0</v>
      </c>
      <c r="T50" s="3"/>
      <c r="U50" s="3"/>
      <c r="V50" s="84"/>
      <c r="W50" s="84"/>
      <c r="X50" s="84"/>
      <c r="Y50" s="51">
        <f>V50+W50-X50</f>
        <v>0</v>
      </c>
      <c r="Z50" s="3"/>
      <c r="AA50" s="3"/>
      <c r="AB50" s="3"/>
      <c r="AC50" s="3"/>
      <c r="AD50" s="3"/>
    </row>
    <row r="51" spans="1:30" x14ac:dyDescent="0.25">
      <c r="A51" s="4"/>
      <c r="B51" s="46"/>
      <c r="C51" s="50" t="s">
        <v>71</v>
      </c>
      <c r="D51" s="84">
        <f>98.94*1000</f>
        <v>98940</v>
      </c>
      <c r="E51" s="84">
        <v>100000</v>
      </c>
      <c r="F51" s="84">
        <v>0</v>
      </c>
      <c r="G51" s="51">
        <f t="shared" ref="G51:G54" si="26">D51+E51-F51</f>
        <v>198940</v>
      </c>
      <c r="H51" s="48"/>
      <c r="I51" s="3"/>
      <c r="J51" s="84">
        <v>98936.75</v>
      </c>
      <c r="K51" s="84">
        <v>100000</v>
      </c>
      <c r="L51" s="84">
        <v>0</v>
      </c>
      <c r="M51" s="51">
        <f t="shared" ref="M51:M54" si="27">J51+K51-L51</f>
        <v>198936.75</v>
      </c>
      <c r="N51" s="3"/>
      <c r="O51" s="3"/>
      <c r="P51" s="84">
        <f>+'[3]Vyhodnocení hospodaření PO'!D51</f>
        <v>198936.75</v>
      </c>
      <c r="Q51" s="84">
        <f>+'[3]Vyhodnocení hospodaření PO'!E51</f>
        <v>0</v>
      </c>
      <c r="R51" s="84">
        <f>+'[3]Vyhodnocení hospodaření PO'!F51</f>
        <v>0</v>
      </c>
      <c r="S51" s="51">
        <f t="shared" ref="S51:S54" si="28">P51+Q51-R51</f>
        <v>198936.75</v>
      </c>
      <c r="T51" s="3"/>
      <c r="U51" s="3"/>
      <c r="V51" s="84">
        <f>+S51</f>
        <v>198936.75</v>
      </c>
      <c r="W51" s="84">
        <v>0</v>
      </c>
      <c r="X51" s="84">
        <v>0</v>
      </c>
      <c r="Y51" s="51">
        <f t="shared" ref="Y51:Y54" si="29">V51+W51-X51</f>
        <v>198936.75</v>
      </c>
      <c r="Z51" s="3"/>
      <c r="AA51" s="3"/>
      <c r="AB51" s="3"/>
      <c r="AC51" s="3"/>
      <c r="AD51" s="3"/>
    </row>
    <row r="52" spans="1:30" x14ac:dyDescent="0.25">
      <c r="A52" s="4"/>
      <c r="B52" s="46"/>
      <c r="C52" s="50" t="s">
        <v>72</v>
      </c>
      <c r="D52" s="84">
        <f>1349.3*1000</f>
        <v>1349300</v>
      </c>
      <c r="E52" s="84">
        <f>(15753.48+250+1308.15)*1000</f>
        <v>17311630</v>
      </c>
      <c r="F52" s="84">
        <f>12496.89*1000</f>
        <v>12496890</v>
      </c>
      <c r="G52" s="51">
        <f t="shared" si="26"/>
        <v>6164040</v>
      </c>
      <c r="H52" s="48"/>
      <c r="I52" s="3"/>
      <c r="J52" s="84">
        <v>1349296.99</v>
      </c>
      <c r="K52" s="84">
        <v>9308226</v>
      </c>
      <c r="L52" s="84">
        <v>3166402.54</v>
      </c>
      <c r="M52" s="51">
        <f t="shared" si="27"/>
        <v>7491120.4500000002</v>
      </c>
      <c r="N52" s="3"/>
      <c r="O52" s="3"/>
      <c r="P52" s="84">
        <f>+'[3]Vyhodnocení hospodaření PO'!D52</f>
        <v>6164029.6900000004</v>
      </c>
      <c r="Q52" s="84">
        <f>+'[3]Vyhodnocení hospodaření PO'!E52</f>
        <v>8477234.1999999993</v>
      </c>
      <c r="R52" s="84">
        <f>+'[3]Vyhodnocení hospodaření PO'!F52</f>
        <v>3407826.02</v>
      </c>
      <c r="S52" s="51">
        <f t="shared" si="28"/>
        <v>11233437.870000001</v>
      </c>
      <c r="T52" s="3"/>
      <c r="U52" s="3"/>
      <c r="V52" s="84">
        <v>12000000</v>
      </c>
      <c r="W52" s="84">
        <f>+AA37</f>
        <v>11730000</v>
      </c>
      <c r="X52" s="84">
        <v>12000000</v>
      </c>
      <c r="Y52" s="51">
        <f t="shared" si="29"/>
        <v>11730000</v>
      </c>
      <c r="Z52" s="3"/>
      <c r="AA52" s="3"/>
      <c r="AB52" s="3"/>
      <c r="AC52" s="3"/>
      <c r="AD52" s="3"/>
    </row>
    <row r="53" spans="1:30" x14ac:dyDescent="0.25">
      <c r="A53" s="4"/>
      <c r="B53" s="46"/>
      <c r="C53" s="50" t="s">
        <v>88</v>
      </c>
      <c r="D53" s="84">
        <v>0</v>
      </c>
      <c r="E53" s="84">
        <v>0</v>
      </c>
      <c r="F53" s="84">
        <v>0</v>
      </c>
      <c r="G53" s="51">
        <f t="shared" si="26"/>
        <v>0</v>
      </c>
      <c r="H53" s="48"/>
      <c r="I53" s="3"/>
      <c r="J53" s="84">
        <v>0</v>
      </c>
      <c r="K53" s="84">
        <v>0</v>
      </c>
      <c r="L53" s="84">
        <v>0</v>
      </c>
      <c r="M53" s="51">
        <f t="shared" si="27"/>
        <v>0</v>
      </c>
      <c r="N53" s="3"/>
      <c r="O53" s="3"/>
      <c r="P53" s="84">
        <f>+'[3]Vyhodnocení hospodaření PO'!D53</f>
        <v>0</v>
      </c>
      <c r="Q53" s="84">
        <f>+'[3]Vyhodnocení hospodaření PO'!E53</f>
        <v>0</v>
      </c>
      <c r="R53" s="84">
        <f>+'[3]Vyhodnocení hospodaření PO'!F53</f>
        <v>0</v>
      </c>
      <c r="S53" s="51">
        <f t="shared" si="28"/>
        <v>0</v>
      </c>
      <c r="T53" s="3"/>
      <c r="U53" s="3"/>
      <c r="V53" s="84">
        <v>0</v>
      </c>
      <c r="W53" s="84">
        <v>0</v>
      </c>
      <c r="X53" s="84">
        <v>0</v>
      </c>
      <c r="Y53" s="51">
        <f t="shared" si="29"/>
        <v>0</v>
      </c>
      <c r="Z53" s="3"/>
      <c r="AA53" s="3"/>
      <c r="AB53" s="3"/>
      <c r="AC53" s="3"/>
      <c r="AD53" s="3"/>
    </row>
    <row r="54" spans="1:30" x14ac:dyDescent="0.25">
      <c r="A54" s="4"/>
      <c r="B54" s="46"/>
      <c r="C54" s="133" t="s">
        <v>89</v>
      </c>
      <c r="D54" s="84">
        <f>144.24*1000</f>
        <v>144240</v>
      </c>
      <c r="E54" s="84">
        <f>1141.74*1000</f>
        <v>1141740</v>
      </c>
      <c r="F54" s="84">
        <f>1071.88*1000</f>
        <v>1071880</v>
      </c>
      <c r="G54" s="51">
        <f t="shared" si="26"/>
        <v>214100</v>
      </c>
      <c r="H54" s="48"/>
      <c r="I54" s="3"/>
      <c r="J54" s="84">
        <v>144238.47</v>
      </c>
      <c r="K54" s="84">
        <v>527172.69999999995</v>
      </c>
      <c r="L54" s="84">
        <v>552565</v>
      </c>
      <c r="M54" s="51">
        <f t="shared" si="27"/>
        <v>118846.16999999993</v>
      </c>
      <c r="N54" s="3"/>
      <c r="O54" s="3"/>
      <c r="P54" s="84">
        <f>+'[3]Vyhodnocení hospodaření PO'!D54</f>
        <v>214061.24</v>
      </c>
      <c r="Q54" s="84">
        <f>+'[3]Vyhodnocení hospodaření PO'!E54</f>
        <v>538477.88</v>
      </c>
      <c r="R54" s="84">
        <f>+'[3]Vyhodnocení hospodaření PO'!F54</f>
        <v>642290</v>
      </c>
      <c r="S54" s="51">
        <f t="shared" si="28"/>
        <v>110249.12</v>
      </c>
      <c r="T54" s="3"/>
      <c r="U54" s="3"/>
      <c r="V54" s="84">
        <f>+S54</f>
        <v>110249.12</v>
      </c>
      <c r="W54" s="84">
        <f>0.02*AA33</f>
        <v>1320832</v>
      </c>
      <c r="X54" s="84">
        <v>1200000</v>
      </c>
      <c r="Y54" s="51">
        <f t="shared" si="29"/>
        <v>231081.12000000011</v>
      </c>
      <c r="Z54" s="3"/>
      <c r="AA54" s="3"/>
      <c r="AB54" s="3"/>
      <c r="AC54" s="3"/>
      <c r="AD54" s="3"/>
    </row>
    <row r="55" spans="1:30" ht="10.5" customHeight="1" x14ac:dyDescent="0.25">
      <c r="A55" s="4"/>
      <c r="B55" s="46"/>
      <c r="C55" s="47"/>
      <c r="D55" s="48"/>
      <c r="E55" s="48"/>
      <c r="F55" s="48"/>
      <c r="G55" s="48"/>
      <c r="H55" s="48"/>
      <c r="I55" s="3"/>
      <c r="J55" s="3"/>
      <c r="K55" s="3"/>
      <c r="L55" s="3"/>
      <c r="M55" s="3"/>
      <c r="N55" s="3"/>
      <c r="O55" s="3"/>
      <c r="P55" s="3"/>
      <c r="Q55" s="3"/>
      <c r="R55" s="3"/>
      <c r="S55" s="3"/>
      <c r="T55" s="3"/>
      <c r="U55" s="3"/>
      <c r="V55" s="3"/>
      <c r="W55" s="3"/>
      <c r="X55" s="3"/>
      <c r="Y55" s="3"/>
      <c r="Z55" s="3"/>
      <c r="AA55" s="3"/>
      <c r="AB55" s="3"/>
      <c r="AC55" s="3"/>
      <c r="AD55" s="3"/>
    </row>
    <row r="56" spans="1:30" x14ac:dyDescent="0.25">
      <c r="A56" s="4"/>
      <c r="B56" s="46"/>
      <c r="C56" s="98" t="s">
        <v>75</v>
      </c>
      <c r="D56" s="99" t="s">
        <v>76</v>
      </c>
      <c r="E56" s="99" t="s">
        <v>96</v>
      </c>
      <c r="F56" s="48"/>
      <c r="G56" s="48"/>
      <c r="H56" s="48"/>
      <c r="I56" s="49"/>
      <c r="J56" s="99" t="s">
        <v>97</v>
      </c>
      <c r="K56" s="48"/>
      <c r="L56" s="48"/>
      <c r="M56" s="48"/>
      <c r="N56" s="48"/>
      <c r="O56" s="49"/>
      <c r="P56" s="99" t="s">
        <v>98</v>
      </c>
      <c r="Q56" s="49"/>
      <c r="R56" s="49"/>
      <c r="S56" s="49"/>
      <c r="T56" s="49"/>
      <c r="U56" s="49"/>
      <c r="V56" s="99" t="s">
        <v>97</v>
      </c>
      <c r="W56" s="3"/>
      <c r="X56" s="3"/>
      <c r="Y56" s="3"/>
      <c r="Z56" s="3"/>
      <c r="AA56" s="3"/>
      <c r="AB56" s="3"/>
      <c r="AC56" s="3"/>
      <c r="AD56" s="3"/>
    </row>
    <row r="57" spans="1:30" x14ac:dyDescent="0.25">
      <c r="A57" s="4"/>
      <c r="B57" s="46"/>
      <c r="C57" s="50"/>
      <c r="D57" s="85">
        <v>188</v>
      </c>
      <c r="E57" s="85">
        <v>179</v>
      </c>
      <c r="F57" s="48"/>
      <c r="G57" s="48"/>
      <c r="H57" s="48"/>
      <c r="I57" s="49"/>
      <c r="J57" s="85">
        <v>179</v>
      </c>
      <c r="K57" s="48"/>
      <c r="L57" s="48"/>
      <c r="M57" s="48"/>
      <c r="N57" s="48"/>
      <c r="O57" s="49"/>
      <c r="P57" s="84">
        <v>177</v>
      </c>
      <c r="Q57" s="49"/>
      <c r="R57" s="49"/>
      <c r="S57" s="49"/>
      <c r="T57" s="49"/>
      <c r="U57" s="49"/>
      <c r="V57" s="85">
        <v>179</v>
      </c>
      <c r="W57" s="3"/>
      <c r="X57" s="3"/>
      <c r="Y57" s="3"/>
      <c r="Z57" s="3"/>
      <c r="AA57" s="3"/>
      <c r="AB57" s="3"/>
      <c r="AC57" s="3"/>
      <c r="AD57" s="3"/>
    </row>
    <row r="58" spans="1:30" x14ac:dyDescent="0.25">
      <c r="A58" s="4"/>
      <c r="B58" s="46"/>
      <c r="C58" s="47"/>
      <c r="D58" s="48"/>
      <c r="E58" s="48"/>
      <c r="F58" s="48"/>
      <c r="G58" s="48"/>
      <c r="H58" s="48"/>
      <c r="I58" s="49"/>
      <c r="J58" s="48"/>
      <c r="K58" s="48"/>
      <c r="L58" s="48"/>
      <c r="M58" s="48"/>
      <c r="N58" s="48"/>
      <c r="O58" s="49"/>
      <c r="P58" s="49"/>
      <c r="Q58" s="49"/>
      <c r="R58" s="49"/>
      <c r="S58" s="49"/>
      <c r="T58" s="49"/>
      <c r="U58" s="49"/>
      <c r="V58" s="3"/>
      <c r="W58" s="3"/>
      <c r="X58" s="3"/>
      <c r="Y58" s="3"/>
      <c r="Z58" s="3"/>
      <c r="AA58" s="3"/>
      <c r="AB58" s="3"/>
      <c r="AC58" s="3"/>
      <c r="AD58" s="3"/>
    </row>
    <row r="59" spans="1:30" x14ac:dyDescent="0.25">
      <c r="A59" s="4"/>
      <c r="B59" s="101" t="s">
        <v>92</v>
      </c>
      <c r="C59" s="100"/>
      <c r="D59" s="227"/>
      <c r="E59" s="227"/>
      <c r="F59" s="227"/>
      <c r="G59" s="227"/>
      <c r="H59" s="227"/>
      <c r="I59" s="227"/>
      <c r="J59" s="227"/>
      <c r="K59" s="227"/>
      <c r="L59" s="227"/>
      <c r="M59" s="227"/>
      <c r="N59" s="227"/>
      <c r="O59" s="227"/>
      <c r="P59" s="227"/>
      <c r="Q59" s="227"/>
      <c r="R59" s="227"/>
      <c r="S59" s="227"/>
      <c r="T59" s="227"/>
      <c r="U59" s="227"/>
      <c r="V59" s="153"/>
      <c r="W59" s="153"/>
      <c r="X59" s="153"/>
      <c r="Y59" s="153"/>
      <c r="Z59" s="153"/>
      <c r="AA59" s="153"/>
      <c r="AB59" s="154"/>
      <c r="AC59" s="3"/>
      <c r="AD59" s="3"/>
    </row>
    <row r="60" spans="1:30" x14ac:dyDescent="0.25">
      <c r="A60" s="4"/>
      <c r="B60" s="255" t="s">
        <v>123</v>
      </c>
      <c r="C60" s="256"/>
      <c r="D60" s="256"/>
      <c r="E60" s="256"/>
      <c r="F60" s="256"/>
      <c r="G60" s="256"/>
      <c r="H60" s="256"/>
      <c r="I60" s="256"/>
      <c r="J60" s="122"/>
      <c r="K60" s="122"/>
      <c r="L60" s="122"/>
      <c r="M60" s="122"/>
      <c r="N60" s="122"/>
      <c r="O60" s="122"/>
      <c r="P60" s="122"/>
      <c r="Q60" s="122"/>
      <c r="R60" s="122"/>
      <c r="S60" s="122"/>
      <c r="T60" s="122"/>
      <c r="U60" s="122"/>
      <c r="V60" s="122"/>
      <c r="W60" s="122"/>
      <c r="X60" s="122"/>
      <c r="Y60" s="122"/>
      <c r="Z60" s="122"/>
      <c r="AA60" s="122"/>
      <c r="AB60" s="123"/>
      <c r="AC60" s="3"/>
      <c r="AD60" s="3"/>
    </row>
    <row r="61" spans="1:30" x14ac:dyDescent="0.25">
      <c r="A61" s="4"/>
      <c r="B61" s="257"/>
      <c r="C61" s="256"/>
      <c r="D61" s="256"/>
      <c r="E61" s="256"/>
      <c r="F61" s="256"/>
      <c r="G61" s="256"/>
      <c r="H61" s="256"/>
      <c r="I61" s="256"/>
      <c r="J61" s="207"/>
      <c r="K61" s="207"/>
      <c r="L61" s="207"/>
      <c r="M61" s="207"/>
      <c r="N61" s="207"/>
      <c r="O61" s="207"/>
      <c r="P61" s="207"/>
      <c r="Q61" s="207"/>
      <c r="R61" s="207"/>
      <c r="S61" s="207"/>
      <c r="T61" s="207"/>
      <c r="U61" s="207"/>
      <c r="V61" s="122"/>
      <c r="W61" s="122"/>
      <c r="X61" s="122"/>
      <c r="Y61" s="122"/>
      <c r="Z61" s="122"/>
      <c r="AA61" s="122"/>
      <c r="AB61" s="123"/>
      <c r="AC61" s="3"/>
      <c r="AD61" s="3"/>
    </row>
    <row r="62" spans="1:30" x14ac:dyDescent="0.25">
      <c r="A62" s="4"/>
      <c r="B62" s="257"/>
      <c r="C62" s="256"/>
      <c r="D62" s="256"/>
      <c r="E62" s="256"/>
      <c r="F62" s="256"/>
      <c r="G62" s="256"/>
      <c r="H62" s="256"/>
      <c r="I62" s="256"/>
      <c r="J62" s="208"/>
      <c r="K62" s="208"/>
      <c r="L62" s="208"/>
      <c r="M62" s="208"/>
      <c r="N62" s="208"/>
      <c r="O62" s="208"/>
      <c r="P62" s="208"/>
      <c r="Q62" s="208"/>
      <c r="R62" s="208"/>
      <c r="S62" s="208"/>
      <c r="T62" s="208"/>
      <c r="U62" s="208"/>
      <c r="V62" s="122"/>
      <c r="W62" s="122"/>
      <c r="X62" s="122"/>
      <c r="Y62" s="122"/>
      <c r="Z62" s="122"/>
      <c r="AA62" s="122"/>
      <c r="AB62" s="123"/>
      <c r="AC62" s="3"/>
      <c r="AD62" s="3"/>
    </row>
    <row r="63" spans="1:30" x14ac:dyDescent="0.25">
      <c r="A63" s="4"/>
      <c r="B63" s="257"/>
      <c r="C63" s="256"/>
      <c r="D63" s="256"/>
      <c r="E63" s="256"/>
      <c r="F63" s="256"/>
      <c r="G63" s="256"/>
      <c r="H63" s="256"/>
      <c r="I63" s="256"/>
      <c r="J63" s="208"/>
      <c r="K63" s="208"/>
      <c r="L63" s="208"/>
      <c r="M63" s="208"/>
      <c r="N63" s="208"/>
      <c r="O63" s="208"/>
      <c r="P63" s="208"/>
      <c r="Q63" s="208"/>
      <c r="R63" s="208"/>
      <c r="S63" s="208"/>
      <c r="T63" s="208"/>
      <c r="U63" s="208"/>
      <c r="V63" s="122"/>
      <c r="W63" s="122"/>
      <c r="X63" s="122"/>
      <c r="Y63" s="122"/>
      <c r="Z63" s="122"/>
      <c r="AA63" s="122"/>
      <c r="AB63" s="123"/>
      <c r="AC63" s="3"/>
      <c r="AD63" s="3"/>
    </row>
    <row r="64" spans="1:30" x14ac:dyDescent="0.25">
      <c r="A64" s="4"/>
      <c r="B64" s="257"/>
      <c r="C64" s="256"/>
      <c r="D64" s="256"/>
      <c r="E64" s="256"/>
      <c r="F64" s="256"/>
      <c r="G64" s="256"/>
      <c r="H64" s="256"/>
      <c r="I64" s="256"/>
      <c r="J64" s="208"/>
      <c r="K64" s="208"/>
      <c r="L64" s="208"/>
      <c r="M64" s="208"/>
      <c r="N64" s="208"/>
      <c r="O64" s="208"/>
      <c r="P64" s="208"/>
      <c r="Q64" s="208"/>
      <c r="R64" s="208"/>
      <c r="S64" s="208"/>
      <c r="T64" s="208"/>
      <c r="U64" s="208"/>
      <c r="V64" s="122"/>
      <c r="W64" s="122"/>
      <c r="X64" s="122"/>
      <c r="Y64" s="122"/>
      <c r="Z64" s="122"/>
      <c r="AA64" s="122"/>
      <c r="AB64" s="123"/>
      <c r="AC64" s="3"/>
      <c r="AD64" s="3"/>
    </row>
    <row r="65" spans="1:30" x14ac:dyDescent="0.25">
      <c r="A65" s="4"/>
      <c r="B65" s="202" t="s">
        <v>126</v>
      </c>
      <c r="C65" s="201"/>
      <c r="D65" s="201"/>
      <c r="E65" s="201"/>
      <c r="F65" s="201"/>
      <c r="G65" s="201"/>
      <c r="H65" s="201"/>
      <c r="I65" s="201"/>
      <c r="J65" s="201"/>
      <c r="K65" s="201"/>
      <c r="L65" s="201"/>
      <c r="M65" s="201"/>
      <c r="N65" s="201"/>
      <c r="O65" s="201"/>
      <c r="P65" s="201"/>
      <c r="Q65" s="201"/>
      <c r="R65" s="201"/>
      <c r="S65" s="201"/>
      <c r="T65" s="201"/>
      <c r="U65" s="201"/>
      <c r="V65" s="122"/>
      <c r="W65" s="122"/>
      <c r="X65" s="122"/>
      <c r="Y65" s="122"/>
      <c r="Z65" s="122"/>
      <c r="AA65" s="122"/>
      <c r="AB65" s="123"/>
      <c r="AC65" s="3"/>
      <c r="AD65" s="3"/>
    </row>
    <row r="66" spans="1:30" x14ac:dyDescent="0.25">
      <c r="A66" s="4"/>
      <c r="B66" s="202" t="s">
        <v>127</v>
      </c>
      <c r="C66" s="201"/>
      <c r="D66" s="201"/>
      <c r="E66" s="201"/>
      <c r="F66" s="201"/>
      <c r="G66" s="201"/>
      <c r="H66" s="201"/>
      <c r="I66" s="201"/>
      <c r="J66" s="201"/>
      <c r="K66" s="201"/>
      <c r="L66" s="201"/>
      <c r="M66" s="201"/>
      <c r="N66" s="201"/>
      <c r="O66" s="201"/>
      <c r="P66" s="201"/>
      <c r="Q66" s="201"/>
      <c r="R66" s="201"/>
      <c r="S66" s="201"/>
      <c r="T66" s="201"/>
      <c r="U66" s="201"/>
      <c r="V66" s="122"/>
      <c r="W66" s="122"/>
      <c r="X66" s="122"/>
      <c r="Y66" s="122"/>
      <c r="Z66" s="122"/>
      <c r="AA66" s="122"/>
      <c r="AB66" s="123"/>
      <c r="AC66" s="3"/>
      <c r="AD66" s="3"/>
    </row>
    <row r="67" spans="1:30" x14ac:dyDescent="0.25">
      <c r="A67" s="4"/>
      <c r="B67" s="202" t="s">
        <v>128</v>
      </c>
      <c r="C67" s="201"/>
      <c r="D67" s="201"/>
      <c r="E67" s="201"/>
      <c r="F67" s="201"/>
      <c r="G67" s="201"/>
      <c r="H67" s="201"/>
      <c r="I67" s="201"/>
      <c r="J67" s="201"/>
      <c r="K67" s="201"/>
      <c r="L67" s="201"/>
      <c r="M67" s="201"/>
      <c r="N67" s="201"/>
      <c r="O67" s="201"/>
      <c r="P67" s="201"/>
      <c r="Q67" s="201"/>
      <c r="R67" s="201"/>
      <c r="S67" s="201"/>
      <c r="T67" s="201"/>
      <c r="U67" s="201"/>
      <c r="V67" s="122"/>
      <c r="W67" s="122"/>
      <c r="X67" s="122"/>
      <c r="Y67" s="122"/>
      <c r="Z67" s="122"/>
      <c r="AA67" s="122"/>
      <c r="AB67" s="123"/>
      <c r="AC67" s="3"/>
      <c r="AD67" s="3"/>
    </row>
    <row r="68" spans="1:30" x14ac:dyDescent="0.25">
      <c r="A68" s="4"/>
      <c r="B68" s="202" t="s">
        <v>129</v>
      </c>
      <c r="C68" s="201"/>
      <c r="D68" s="201"/>
      <c r="E68" s="201"/>
      <c r="F68" s="201"/>
      <c r="G68" s="201"/>
      <c r="H68" s="201"/>
      <c r="I68" s="201"/>
      <c r="J68" s="201"/>
      <c r="K68" s="201"/>
      <c r="L68" s="201"/>
      <c r="M68" s="201"/>
      <c r="N68" s="201"/>
      <c r="O68" s="201"/>
      <c r="P68" s="201"/>
      <c r="Q68" s="201"/>
      <c r="R68" s="201"/>
      <c r="S68" s="201"/>
      <c r="T68" s="201"/>
      <c r="U68" s="201"/>
      <c r="V68" s="122"/>
      <c r="W68" s="122"/>
      <c r="X68" s="122"/>
      <c r="Y68" s="122"/>
      <c r="Z68" s="122"/>
      <c r="AA68" s="122"/>
      <c r="AB68" s="123"/>
      <c r="AC68" s="3"/>
      <c r="AD68" s="3"/>
    </row>
    <row r="69" spans="1:30" x14ac:dyDescent="0.25">
      <c r="A69" s="4"/>
      <c r="B69" s="160"/>
      <c r="C69" s="158"/>
      <c r="D69" s="158"/>
      <c r="E69" s="158"/>
      <c r="F69" s="158"/>
      <c r="G69" s="158"/>
      <c r="H69" s="158"/>
      <c r="I69" s="158"/>
      <c r="J69" s="158"/>
      <c r="K69" s="158"/>
      <c r="L69" s="158"/>
      <c r="M69" s="158"/>
      <c r="N69" s="158"/>
      <c r="O69" s="158"/>
      <c r="P69" s="158"/>
      <c r="Q69" s="158"/>
      <c r="R69" s="158"/>
      <c r="S69" s="158"/>
      <c r="T69" s="158"/>
      <c r="U69" s="158"/>
      <c r="V69" s="122"/>
      <c r="W69" s="122"/>
      <c r="X69" s="122"/>
      <c r="Y69" s="122"/>
      <c r="Z69" s="122"/>
      <c r="AA69" s="122"/>
      <c r="AB69" s="123"/>
      <c r="AC69" s="3"/>
      <c r="AD69" s="3"/>
    </row>
    <row r="70" spans="1:30" x14ac:dyDescent="0.25">
      <c r="A70" s="4"/>
      <c r="B70" s="160"/>
      <c r="C70" s="158"/>
      <c r="D70" s="158"/>
      <c r="E70" s="158"/>
      <c r="F70" s="158"/>
      <c r="G70" s="158"/>
      <c r="H70" s="158"/>
      <c r="I70" s="158"/>
      <c r="J70" s="158"/>
      <c r="K70" s="158"/>
      <c r="L70" s="158"/>
      <c r="M70" s="158"/>
      <c r="N70" s="158"/>
      <c r="O70" s="158"/>
      <c r="P70" s="158"/>
      <c r="Q70" s="158"/>
      <c r="R70" s="158"/>
      <c r="S70" s="158"/>
      <c r="T70" s="158"/>
      <c r="U70" s="158"/>
      <c r="V70" s="122"/>
      <c r="W70" s="122"/>
      <c r="X70" s="122"/>
      <c r="Y70" s="122"/>
      <c r="Z70" s="122"/>
      <c r="AA70" s="122"/>
      <c r="AB70" s="123"/>
      <c r="AC70" s="3"/>
      <c r="AD70" s="3"/>
    </row>
    <row r="71" spans="1:30" x14ac:dyDescent="0.25">
      <c r="A71" s="4"/>
      <c r="B71" s="134"/>
      <c r="C71" s="135"/>
      <c r="D71" s="136"/>
      <c r="E71" s="136"/>
      <c r="F71" s="144"/>
      <c r="G71" s="144"/>
      <c r="H71" s="144"/>
      <c r="I71" s="144"/>
      <c r="J71" s="144"/>
      <c r="K71" s="144"/>
      <c r="L71" s="144"/>
      <c r="M71" s="144"/>
      <c r="N71" s="144"/>
      <c r="O71" s="144"/>
      <c r="P71" s="144"/>
      <c r="Q71" s="144"/>
      <c r="R71" s="144"/>
      <c r="S71" s="144"/>
      <c r="T71" s="144"/>
      <c r="U71" s="144"/>
      <c r="V71" s="155"/>
      <c r="W71" s="155"/>
      <c r="X71" s="155"/>
      <c r="Y71" s="155"/>
      <c r="Z71" s="155"/>
      <c r="AA71" s="155"/>
      <c r="AB71" s="156"/>
      <c r="AC71" s="3"/>
      <c r="AD71" s="3"/>
    </row>
    <row r="72" spans="1:30" x14ac:dyDescent="0.25">
      <c r="A72" s="87"/>
      <c r="B72" s="138"/>
      <c r="C72" s="137"/>
      <c r="D72" s="138"/>
      <c r="E72" s="138"/>
      <c r="F72" s="139"/>
      <c r="G72" s="139"/>
      <c r="H72" s="139"/>
      <c r="I72" s="139"/>
      <c r="J72" s="139"/>
      <c r="K72" s="139"/>
      <c r="L72" s="139"/>
      <c r="M72" s="139"/>
      <c r="N72" s="139"/>
      <c r="O72" s="139"/>
      <c r="P72" s="139"/>
      <c r="Q72" s="139"/>
      <c r="R72" s="139"/>
      <c r="S72" s="139"/>
      <c r="T72" s="139"/>
      <c r="U72" s="139"/>
      <c r="V72" s="3"/>
      <c r="W72" s="3"/>
      <c r="X72" s="3"/>
      <c r="Y72" s="3"/>
      <c r="Z72" s="3"/>
      <c r="AA72" s="3"/>
      <c r="AB72" s="3"/>
      <c r="AC72" s="3"/>
      <c r="AD72" s="3"/>
    </row>
    <row r="73" spans="1:30" x14ac:dyDescent="0.25">
      <c r="A73" s="87"/>
      <c r="B73" s="138"/>
      <c r="C73" s="137"/>
      <c r="D73" s="138"/>
      <c r="E73" s="138"/>
      <c r="F73" s="139"/>
      <c r="G73" s="139"/>
      <c r="H73" s="139"/>
      <c r="I73" s="139"/>
      <c r="J73" s="139"/>
      <c r="K73" s="139"/>
      <c r="L73" s="139"/>
      <c r="M73" s="139"/>
      <c r="N73" s="139"/>
      <c r="O73" s="139"/>
      <c r="P73" s="139"/>
      <c r="Q73" s="139"/>
      <c r="R73" s="139"/>
      <c r="S73" s="139"/>
      <c r="T73" s="139"/>
      <c r="U73" s="139"/>
      <c r="V73" s="3"/>
      <c r="W73" s="3"/>
      <c r="X73" s="3"/>
      <c r="Y73" s="3"/>
      <c r="Z73" s="3"/>
      <c r="AA73" s="3"/>
      <c r="AB73" s="3"/>
      <c r="AC73" s="3"/>
      <c r="AD73" s="3"/>
    </row>
    <row r="74" spans="1:30" x14ac:dyDescent="0.25">
      <c r="A74" s="4"/>
      <c r="B74" s="52"/>
      <c r="C74" s="52"/>
      <c r="D74" s="52"/>
      <c r="E74" s="52"/>
      <c r="F74" s="52"/>
      <c r="G74" s="52"/>
      <c r="H74" s="52"/>
      <c r="I74" s="52"/>
      <c r="J74" s="52"/>
      <c r="K74" s="52"/>
      <c r="L74" s="52"/>
      <c r="M74" s="52"/>
      <c r="N74" s="52"/>
      <c r="O74" s="52"/>
      <c r="P74" s="52"/>
      <c r="Q74" s="52"/>
      <c r="R74" s="52"/>
      <c r="S74" s="52"/>
      <c r="T74" s="52"/>
      <c r="U74" s="52"/>
      <c r="V74" s="3"/>
      <c r="W74" s="3"/>
      <c r="X74" s="3"/>
      <c r="Y74" s="3"/>
      <c r="Z74" s="3"/>
      <c r="AA74" s="3"/>
      <c r="AB74" s="3"/>
      <c r="AC74" s="3"/>
      <c r="AD74" s="3"/>
    </row>
    <row r="75" spans="1:30" x14ac:dyDescent="0.25">
      <c r="A75" s="4"/>
      <c r="B75" s="52" t="s">
        <v>81</v>
      </c>
      <c r="C75" s="120">
        <v>44483</v>
      </c>
      <c r="D75" s="52" t="s">
        <v>77</v>
      </c>
      <c r="E75" s="244" t="s">
        <v>124</v>
      </c>
      <c r="F75" s="244"/>
      <c r="G75" s="244"/>
      <c r="H75" s="52"/>
      <c r="I75" s="52" t="s">
        <v>78</v>
      </c>
      <c r="J75" s="245" t="s">
        <v>125</v>
      </c>
      <c r="K75" s="245"/>
      <c r="L75" s="245"/>
      <c r="M75" s="245"/>
      <c r="N75" s="52"/>
      <c r="O75" s="52"/>
      <c r="P75" s="52"/>
      <c r="Q75" s="52"/>
      <c r="R75" s="52"/>
      <c r="S75" s="52"/>
      <c r="T75" s="52"/>
      <c r="U75" s="52"/>
      <c r="V75" s="3"/>
      <c r="W75" s="3"/>
      <c r="X75" s="3"/>
      <c r="Y75" s="3"/>
      <c r="Z75" s="3"/>
      <c r="AA75" s="3"/>
      <c r="AB75" s="3"/>
      <c r="AC75" s="3"/>
      <c r="AD75" s="3"/>
    </row>
    <row r="76" spans="1:30" ht="7.5" customHeight="1" x14ac:dyDescent="0.25">
      <c r="A76" s="4"/>
      <c r="B76" s="52"/>
      <c r="C76" s="52"/>
      <c r="D76" s="52"/>
      <c r="E76" s="52"/>
      <c r="F76" s="52"/>
      <c r="G76" s="52"/>
      <c r="H76" s="52"/>
      <c r="I76" s="52"/>
      <c r="J76" s="52"/>
      <c r="K76" s="52"/>
      <c r="L76" s="52"/>
      <c r="M76" s="52"/>
      <c r="N76" s="52"/>
      <c r="O76" s="52"/>
      <c r="P76" s="52"/>
      <c r="Q76" s="52"/>
      <c r="R76" s="52"/>
      <c r="S76" s="52"/>
      <c r="T76" s="52"/>
      <c r="U76" s="52"/>
      <c r="V76" s="3"/>
      <c r="W76" s="3"/>
      <c r="X76" s="3"/>
      <c r="Y76" s="3"/>
      <c r="Z76" s="3"/>
      <c r="AA76" s="3"/>
      <c r="AB76" s="3"/>
      <c r="AC76" s="3"/>
      <c r="AD76" s="3"/>
    </row>
    <row r="77" spans="1:30" x14ac:dyDescent="0.25">
      <c r="A77" s="4"/>
      <c r="B77" s="52"/>
      <c r="C77" s="52"/>
      <c r="D77" s="52" t="s">
        <v>80</v>
      </c>
      <c r="E77" s="54"/>
      <c r="F77" s="54"/>
      <c r="G77" s="54"/>
      <c r="H77" s="52"/>
      <c r="I77" s="52" t="s">
        <v>80</v>
      </c>
      <c r="J77" s="53"/>
      <c r="K77" s="53"/>
      <c r="L77" s="53"/>
      <c r="M77" s="53"/>
      <c r="N77" s="52"/>
      <c r="O77" s="52"/>
      <c r="P77" s="52"/>
      <c r="Q77" s="52"/>
      <c r="R77" s="52"/>
      <c r="S77" s="52"/>
      <c r="T77" s="52"/>
      <c r="U77" s="52"/>
      <c r="V77" s="3"/>
      <c r="W77" s="3"/>
      <c r="X77" s="3"/>
      <c r="Y77" s="3"/>
      <c r="Z77" s="3"/>
      <c r="AA77" s="3"/>
      <c r="AB77" s="3"/>
      <c r="AC77" s="3"/>
      <c r="AD77" s="3"/>
    </row>
    <row r="78" spans="1:30" x14ac:dyDescent="0.25">
      <c r="A78" s="4"/>
      <c r="B78" s="52"/>
      <c r="C78" s="52"/>
      <c r="D78" s="52"/>
      <c r="E78" s="54"/>
      <c r="F78" s="54"/>
      <c r="G78" s="54"/>
      <c r="H78" s="52"/>
      <c r="I78" s="52"/>
      <c r="J78" s="53"/>
      <c r="K78" s="53"/>
      <c r="L78" s="53"/>
      <c r="M78" s="53"/>
      <c r="N78" s="52"/>
      <c r="O78" s="52"/>
      <c r="P78" s="52"/>
      <c r="Q78" s="52"/>
      <c r="R78" s="52"/>
      <c r="S78" s="52"/>
      <c r="T78" s="52"/>
      <c r="U78" s="52"/>
      <c r="V78" s="3"/>
      <c r="W78" s="3"/>
      <c r="X78" s="3"/>
      <c r="Y78" s="3"/>
      <c r="Z78" s="3"/>
      <c r="AA78" s="3"/>
      <c r="AB78" s="3"/>
      <c r="AC78" s="3"/>
      <c r="AD78" s="3"/>
    </row>
    <row r="79" spans="1:30" x14ac:dyDescent="0.25">
      <c r="A79" s="4"/>
      <c r="B79" s="52"/>
      <c r="C79" s="52"/>
      <c r="D79" s="52"/>
      <c r="E79" s="52"/>
      <c r="F79" s="52"/>
      <c r="G79" s="52"/>
      <c r="H79" s="52"/>
      <c r="I79" s="52"/>
      <c r="J79" s="52"/>
      <c r="K79" s="52"/>
      <c r="L79" s="52"/>
      <c r="M79" s="52"/>
      <c r="N79" s="52"/>
      <c r="O79" s="52"/>
      <c r="P79" s="52"/>
      <c r="Q79" s="52"/>
      <c r="R79" s="52"/>
      <c r="S79" s="52"/>
      <c r="T79" s="52"/>
      <c r="U79" s="52"/>
      <c r="V79" s="3"/>
      <c r="W79" s="3"/>
      <c r="X79" s="3"/>
      <c r="Y79" s="3"/>
      <c r="Z79" s="3"/>
      <c r="AA79" s="3"/>
      <c r="AB79" s="3"/>
      <c r="AC79" s="3"/>
      <c r="AD79" s="3"/>
    </row>
    <row r="80" spans="1:30" x14ac:dyDescent="0.25">
      <c r="A80" s="4"/>
      <c r="B80" s="52"/>
      <c r="C80" s="52"/>
      <c r="D80" s="52"/>
      <c r="E80" s="52"/>
      <c r="F80" s="52"/>
      <c r="G80" s="52"/>
      <c r="H80" s="52"/>
      <c r="I80" s="52"/>
      <c r="J80" s="52"/>
      <c r="K80" s="52"/>
      <c r="L80" s="52"/>
      <c r="M80" s="52"/>
      <c r="N80" s="52"/>
      <c r="O80" s="52"/>
      <c r="P80" s="52"/>
      <c r="Q80" s="52"/>
      <c r="R80" s="52"/>
      <c r="S80" s="52"/>
      <c r="T80" s="52"/>
      <c r="U80" s="52"/>
      <c r="V80" s="3"/>
      <c r="W80" s="3"/>
      <c r="X80" s="3"/>
      <c r="Y80" s="3"/>
      <c r="Z80" s="3"/>
      <c r="AA80" s="3"/>
      <c r="AB80" s="3"/>
      <c r="AC80" s="3"/>
      <c r="AD80" s="3"/>
    </row>
    <row r="81" spans="29:30" hidden="1" x14ac:dyDescent="0.25">
      <c r="AC81" s="2"/>
      <c r="AD81" s="2"/>
    </row>
    <row r="82" spans="29:30" x14ac:dyDescent="0.25"/>
    <row r="83" spans="29:30" x14ac:dyDescent="0.25"/>
    <row r="84" spans="29:30" x14ac:dyDescent="0.25"/>
    <row r="85" spans="29:30" x14ac:dyDescent="0.25"/>
    <row r="86" spans="29:30" x14ac:dyDescent="0.25"/>
    <row r="87" spans="29:30" x14ac:dyDescent="0.25"/>
    <row r="88" spans="29:30" x14ac:dyDescent="0.25"/>
    <row r="89" spans="29:30" x14ac:dyDescent="0.25"/>
    <row r="90" spans="29:30" x14ac:dyDescent="0.25"/>
    <row r="91" spans="29:30" x14ac:dyDescent="0.25"/>
    <row r="92" spans="29:30" x14ac:dyDescent="0.25"/>
    <row r="93" spans="29:30" x14ac:dyDescent="0.25"/>
    <row r="94" spans="29:30" x14ac:dyDescent="0.25"/>
    <row r="95" spans="29:30" x14ac:dyDescent="0.25"/>
    <row r="96" spans="29:30" x14ac:dyDescent="0.25"/>
    <row r="97" ht="15" hidden="1" customHeight="1" x14ac:dyDescent="0.25"/>
    <row r="111" ht="15" hidden="1" customHeight="1" x14ac:dyDescent="0.25"/>
    <row r="112" ht="15" hidden="1" customHeight="1" x14ac:dyDescent="0.25"/>
    <row r="113" x14ac:dyDescent="0.25"/>
    <row r="127" x14ac:dyDescent="0.25"/>
    <row r="128" x14ac:dyDescent="0.25"/>
  </sheetData>
  <mergeCells count="62">
    <mergeCell ref="B60:I64"/>
    <mergeCell ref="AB25:AB27"/>
    <mergeCell ref="V26:X26"/>
    <mergeCell ref="AA26:AA27"/>
    <mergeCell ref="AB10:AB14"/>
    <mergeCell ref="V11:Y11"/>
    <mergeCell ref="V12:AA12"/>
    <mergeCell ref="V13:X13"/>
    <mergeCell ref="AA13:AA14"/>
    <mergeCell ref="Y26:Y27"/>
    <mergeCell ref="Z26:Z27"/>
    <mergeCell ref="V10:AA10"/>
    <mergeCell ref="V25:AA25"/>
    <mergeCell ref="Y13:Y14"/>
    <mergeCell ref="Z13:Z14"/>
    <mergeCell ref="S13:S14"/>
    <mergeCell ref="T13:T14"/>
    <mergeCell ref="U13:U14"/>
    <mergeCell ref="P25:U25"/>
    <mergeCell ref="P26:R26"/>
    <mergeCell ref="S26:S27"/>
    <mergeCell ref="T26:T27"/>
    <mergeCell ref="U26:U27"/>
    <mergeCell ref="E75:G75"/>
    <mergeCell ref="J75:M75"/>
    <mergeCell ref="D4:U4"/>
    <mergeCell ref="D8:U8"/>
    <mergeCell ref="C43:C44"/>
    <mergeCell ref="C46:C47"/>
    <mergeCell ref="C26:C27"/>
    <mergeCell ref="D12:I12"/>
    <mergeCell ref="D10:I10"/>
    <mergeCell ref="D11:G11"/>
    <mergeCell ref="C10:C13"/>
    <mergeCell ref="D13:F13"/>
    <mergeCell ref="H26:H27"/>
    <mergeCell ref="I26:I27"/>
    <mergeCell ref="P10:U10"/>
    <mergeCell ref="P11:S11"/>
    <mergeCell ref="P12:U12"/>
    <mergeCell ref="P13:R13"/>
    <mergeCell ref="D59:U59"/>
    <mergeCell ref="B26:B27"/>
    <mergeCell ref="O13:O14"/>
    <mergeCell ref="J25:O25"/>
    <mergeCell ref="J26:L26"/>
    <mergeCell ref="M26:M27"/>
    <mergeCell ref="N26:N27"/>
    <mergeCell ref="O26:O27"/>
    <mergeCell ref="G13:G14"/>
    <mergeCell ref="H13:H14"/>
    <mergeCell ref="I13:I14"/>
    <mergeCell ref="D25:I25"/>
    <mergeCell ref="D26:F26"/>
    <mergeCell ref="G26:G27"/>
    <mergeCell ref="B10:B13"/>
    <mergeCell ref="J10:O10"/>
    <mergeCell ref="J11:M11"/>
    <mergeCell ref="J12:O12"/>
    <mergeCell ref="J13:L13"/>
    <mergeCell ref="M13:M14"/>
    <mergeCell ref="N13:N14"/>
  </mergeCells>
  <conditionalFormatting sqref="AB15:AB25">
    <cfRule type="cellIs" dxfId="3" priority="13" operator="equal">
      <formula>0</formula>
    </cfRule>
    <cfRule type="containsErrors" dxfId="2" priority="14">
      <formula>ISERROR(AB15)</formula>
    </cfRule>
  </conditionalFormatting>
  <conditionalFormatting sqref="AB28:AB41">
    <cfRule type="cellIs" dxfId="1" priority="1" operator="equal">
      <formula>0</formula>
    </cfRule>
    <cfRule type="containsErrors" dxfId="0" priority="2">
      <formula>ISERROR(AB28)</formula>
    </cfRule>
  </conditionalFormatting>
  <pageMargins left="0.70866141732283472" right="0.70866141732283472" top="0.78740157480314965" bottom="0.78740157480314965" header="0.31496062992125984" footer="0.31496062992125984"/>
  <pageSetup paperSize="8" scale="3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S109"/>
  <sheetViews>
    <sheetView showGridLines="0" topLeftCell="F4" zoomScale="80" zoomScaleNormal="80" zoomScaleSheetLayoutView="80" workbookViewId="0">
      <selection activeCell="C21" sqref="C21"/>
    </sheetView>
  </sheetViews>
  <sheetFormatPr defaultColWidth="0" defaultRowHeight="15" zeroHeight="1" x14ac:dyDescent="0.25"/>
  <cols>
    <col min="1" max="1" width="4.5703125" customWidth="1"/>
    <col min="2" max="2" width="9.140625" customWidth="1"/>
    <col min="3" max="3" width="65.7109375" customWidth="1"/>
    <col min="4" max="4" width="20.7109375" customWidth="1"/>
    <col min="5" max="5" width="16" customWidth="1"/>
    <col min="6" max="6" width="14.28515625" customWidth="1"/>
    <col min="7" max="7" width="21.28515625" style="1" customWidth="1"/>
    <col min="8" max="9" width="17.85546875" customWidth="1"/>
    <col min="10" max="10" width="20.85546875" customWidth="1"/>
    <col min="11" max="11" width="17.28515625" customWidth="1"/>
    <col min="12" max="12" width="14.28515625" customWidth="1"/>
    <col min="13" max="13" width="21.140625" customWidth="1"/>
    <col min="14" max="15" width="16" customWidth="1"/>
    <col min="16" max="16" width="21.42578125" customWidth="1"/>
    <col min="17" max="18" width="15.85546875" customWidth="1"/>
    <col min="19" max="19" width="4" style="2" customWidth="1"/>
    <col min="20" max="16384" width="9.140625" style="2" hidden="1"/>
  </cols>
  <sheetData>
    <row r="1" spans="1:19" x14ac:dyDescent="0.25">
      <c r="A1" s="4"/>
      <c r="B1" s="4"/>
      <c r="C1" s="4"/>
      <c r="D1" s="4"/>
      <c r="E1" s="4"/>
      <c r="F1" s="4"/>
      <c r="G1" s="5"/>
      <c r="H1" s="4"/>
      <c r="I1" s="4"/>
      <c r="J1" s="4"/>
      <c r="K1" s="4"/>
      <c r="L1" s="3"/>
      <c r="M1" s="3"/>
      <c r="N1" s="3"/>
      <c r="O1" s="3"/>
      <c r="P1" s="3"/>
      <c r="Q1" s="3"/>
      <c r="R1" s="3"/>
      <c r="S1" s="3"/>
    </row>
    <row r="2" spans="1:19" ht="21" x14ac:dyDescent="0.35">
      <c r="A2" s="4"/>
      <c r="B2" s="6" t="s">
        <v>116</v>
      </c>
      <c r="C2" s="4"/>
      <c r="D2" s="4"/>
      <c r="E2" s="4"/>
      <c r="F2" s="4"/>
      <c r="G2" s="5"/>
      <c r="H2" s="4"/>
      <c r="I2" s="4"/>
      <c r="J2" s="4"/>
      <c r="K2" s="4"/>
      <c r="L2" s="3"/>
      <c r="M2" s="3"/>
      <c r="N2" s="3"/>
      <c r="O2" s="3"/>
      <c r="P2" s="3"/>
      <c r="Q2" s="3"/>
      <c r="R2" s="3"/>
      <c r="S2" s="3"/>
    </row>
    <row r="3" spans="1:19" ht="7.5" customHeight="1" x14ac:dyDescent="0.25">
      <c r="A3" s="4"/>
      <c r="B3" s="4"/>
      <c r="C3" s="4"/>
      <c r="D3" s="4"/>
      <c r="E3" s="4"/>
      <c r="F3" s="4"/>
      <c r="G3" s="5"/>
      <c r="H3" s="4"/>
      <c r="I3" s="4"/>
      <c r="J3" s="4"/>
      <c r="K3" s="4"/>
      <c r="L3" s="3"/>
      <c r="M3" s="3"/>
      <c r="N3" s="3"/>
      <c r="O3" s="3"/>
      <c r="P3" s="3"/>
      <c r="Q3" s="3"/>
      <c r="R3" s="3"/>
      <c r="S3" s="3"/>
    </row>
    <row r="4" spans="1:19" ht="21" x14ac:dyDescent="0.35">
      <c r="A4" s="4"/>
      <c r="B4" s="4" t="s">
        <v>43</v>
      </c>
      <c r="C4" s="4"/>
      <c r="D4" s="276" t="str">
        <f>'NR 2022'!D4:U4</f>
        <v>Technické služby města Chomutova, příspěvková organizace</v>
      </c>
      <c r="E4" s="276"/>
      <c r="F4" s="276"/>
      <c r="G4" s="276"/>
      <c r="H4" s="276"/>
      <c r="I4" s="276"/>
      <c r="J4" s="276"/>
      <c r="K4" s="276"/>
      <c r="L4" s="3"/>
      <c r="M4" s="3"/>
      <c r="N4" s="3"/>
      <c r="O4" s="3"/>
      <c r="P4" s="3"/>
      <c r="Q4" s="3"/>
      <c r="R4" s="3"/>
      <c r="S4" s="3"/>
    </row>
    <row r="5" spans="1:19" ht="3.75" customHeight="1" x14ac:dyDescent="0.25">
      <c r="A5" s="4"/>
      <c r="B5" s="4"/>
      <c r="C5" s="4"/>
      <c r="D5" s="199"/>
      <c r="E5" s="199"/>
      <c r="F5" s="199"/>
      <c r="G5" s="199"/>
      <c r="H5" s="199"/>
      <c r="I5" s="199"/>
      <c r="J5" s="199"/>
      <c r="K5" s="199"/>
      <c r="L5" s="3"/>
      <c r="M5" s="3"/>
      <c r="N5" s="3"/>
      <c r="O5" s="3"/>
      <c r="P5" s="3"/>
      <c r="Q5" s="3"/>
      <c r="R5" s="3"/>
      <c r="S5" s="3"/>
    </row>
    <row r="6" spans="1:19" x14ac:dyDescent="0.25">
      <c r="A6" s="4"/>
      <c r="B6" s="4" t="s">
        <v>44</v>
      </c>
      <c r="C6" s="4"/>
      <c r="D6" s="200">
        <f>'NR 2022'!D6</f>
        <v>79065</v>
      </c>
      <c r="E6" s="199"/>
      <c r="F6" s="199"/>
      <c r="G6" s="199"/>
      <c r="H6" s="199"/>
      <c r="I6" s="199"/>
      <c r="J6" s="199"/>
      <c r="K6" s="199"/>
      <c r="L6" s="3"/>
      <c r="M6" s="3"/>
      <c r="N6" s="3"/>
      <c r="O6" s="3"/>
      <c r="P6" s="3"/>
      <c r="Q6" s="3"/>
      <c r="R6" s="3"/>
      <c r="S6" s="3"/>
    </row>
    <row r="7" spans="1:19" ht="3.75" customHeight="1" x14ac:dyDescent="0.25">
      <c r="A7" s="4"/>
      <c r="B7" s="4"/>
      <c r="C7" s="4"/>
      <c r="D7" s="199"/>
      <c r="E7" s="199"/>
      <c r="F7" s="199"/>
      <c r="G7" s="199"/>
      <c r="H7" s="199"/>
      <c r="I7" s="199"/>
      <c r="J7" s="199"/>
      <c r="K7" s="199"/>
      <c r="L7" s="3"/>
      <c r="M7" s="3"/>
      <c r="N7" s="3"/>
      <c r="O7" s="3"/>
      <c r="P7" s="3"/>
      <c r="Q7" s="3"/>
      <c r="R7" s="3"/>
      <c r="S7" s="3"/>
    </row>
    <row r="8" spans="1:19" x14ac:dyDescent="0.25">
      <c r="A8" s="4"/>
      <c r="B8" s="4" t="s">
        <v>45</v>
      </c>
      <c r="C8" s="4"/>
      <c r="D8" s="277" t="str">
        <f>'NR 2022'!D8:U8</f>
        <v>náměstí 1. Máje 89, 430 01 Chomutov</v>
      </c>
      <c r="E8" s="277"/>
      <c r="F8" s="277"/>
      <c r="G8" s="277"/>
      <c r="H8" s="277"/>
      <c r="I8" s="277"/>
      <c r="J8" s="277"/>
      <c r="K8" s="277"/>
      <c r="L8" s="3"/>
      <c r="M8" s="3"/>
      <c r="N8" s="3"/>
      <c r="O8" s="3"/>
      <c r="P8" s="3"/>
      <c r="Q8" s="3"/>
      <c r="R8" s="3"/>
      <c r="S8" s="3"/>
    </row>
    <row r="9" spans="1:19" ht="15.75" thickBot="1" x14ac:dyDescent="0.3">
      <c r="A9" s="4"/>
      <c r="B9" s="4"/>
      <c r="C9" s="4"/>
      <c r="D9" s="4"/>
      <c r="E9" s="4"/>
      <c r="F9" s="4"/>
      <c r="G9" s="5"/>
      <c r="H9" s="4"/>
      <c r="I9" s="4"/>
      <c r="J9" s="4"/>
      <c r="K9" s="4"/>
      <c r="L9" s="3"/>
      <c r="M9" s="3"/>
      <c r="N9" s="3"/>
      <c r="O9" s="3"/>
      <c r="P9" s="3"/>
      <c r="Q9" s="3"/>
      <c r="R9" s="3"/>
      <c r="S9" s="3"/>
    </row>
    <row r="10" spans="1:19" ht="29.25" customHeight="1" thickBot="1" x14ac:dyDescent="0.3">
      <c r="A10" s="4"/>
      <c r="B10" s="168" t="s">
        <v>37</v>
      </c>
      <c r="C10" s="167" t="s">
        <v>38</v>
      </c>
      <c r="D10" s="213" t="s">
        <v>115</v>
      </c>
      <c r="E10" s="213"/>
      <c r="F10" s="214"/>
      <c r="G10" s="213" t="s">
        <v>117</v>
      </c>
      <c r="H10" s="213"/>
      <c r="I10" s="281"/>
      <c r="J10" s="280" t="s">
        <v>118</v>
      </c>
      <c r="K10" s="213"/>
      <c r="L10" s="214"/>
      <c r="M10" s="212" t="s">
        <v>109</v>
      </c>
      <c r="N10" s="213"/>
      <c r="O10" s="214"/>
      <c r="P10" s="213" t="s">
        <v>119</v>
      </c>
      <c r="Q10" s="213"/>
      <c r="R10" s="214"/>
      <c r="S10" s="3"/>
    </row>
    <row r="11" spans="1:19" ht="30.75" customHeight="1" thickBot="1" x14ac:dyDescent="0.3">
      <c r="A11" s="4"/>
      <c r="B11" s="165"/>
      <c r="C11" s="166"/>
      <c r="D11" s="157" t="s">
        <v>39</v>
      </c>
      <c r="E11" s="8" t="s">
        <v>40</v>
      </c>
      <c r="F11" s="8" t="s">
        <v>61</v>
      </c>
      <c r="G11" s="157" t="s">
        <v>39</v>
      </c>
      <c r="H11" s="8" t="s">
        <v>40</v>
      </c>
      <c r="I11" s="180" t="s">
        <v>61</v>
      </c>
      <c r="J11" s="180" t="s">
        <v>39</v>
      </c>
      <c r="K11" s="8" t="s">
        <v>40</v>
      </c>
      <c r="L11" s="8" t="s">
        <v>61</v>
      </c>
      <c r="M11" s="185" t="s">
        <v>39</v>
      </c>
      <c r="N11" s="8" t="s">
        <v>40</v>
      </c>
      <c r="O11" s="8" t="s">
        <v>61</v>
      </c>
      <c r="P11" s="157" t="s">
        <v>39</v>
      </c>
      <c r="Q11" s="8" t="s">
        <v>40</v>
      </c>
      <c r="R11" s="8" t="s">
        <v>61</v>
      </c>
      <c r="S11" s="3"/>
    </row>
    <row r="12" spans="1:19" ht="15.75" customHeight="1" thickBot="1" x14ac:dyDescent="0.3">
      <c r="A12" s="4"/>
      <c r="B12" s="197"/>
      <c r="C12" s="198" t="s">
        <v>62</v>
      </c>
      <c r="D12" s="219"/>
      <c r="E12" s="219"/>
      <c r="F12" s="220"/>
      <c r="G12" s="219"/>
      <c r="H12" s="219"/>
      <c r="I12" s="219"/>
      <c r="J12" s="218"/>
      <c r="K12" s="219"/>
      <c r="L12" s="220"/>
      <c r="M12" s="219"/>
      <c r="N12" s="219"/>
      <c r="O12" s="220"/>
      <c r="P12" s="219"/>
      <c r="Q12" s="219"/>
      <c r="R12" s="220"/>
      <c r="S12" s="3"/>
    </row>
    <row r="13" spans="1:19" ht="15.75" customHeight="1" x14ac:dyDescent="0.25">
      <c r="A13" s="4"/>
      <c r="B13" s="228" t="s">
        <v>37</v>
      </c>
      <c r="C13" s="251" t="s">
        <v>38</v>
      </c>
      <c r="D13" s="272" t="s">
        <v>63</v>
      </c>
      <c r="E13" s="225" t="s">
        <v>66</v>
      </c>
      <c r="F13" s="230" t="s">
        <v>62</v>
      </c>
      <c r="G13" s="223" t="s">
        <v>63</v>
      </c>
      <c r="H13" s="225" t="s">
        <v>66</v>
      </c>
      <c r="I13" s="278" t="s">
        <v>62</v>
      </c>
      <c r="J13" s="272" t="s">
        <v>63</v>
      </c>
      <c r="K13" s="225" t="s">
        <v>66</v>
      </c>
      <c r="L13" s="230" t="s">
        <v>62</v>
      </c>
      <c r="M13" s="266" t="s">
        <v>63</v>
      </c>
      <c r="N13" s="225" t="s">
        <v>66</v>
      </c>
      <c r="O13" s="230" t="s">
        <v>62</v>
      </c>
      <c r="P13" s="223" t="s">
        <v>63</v>
      </c>
      <c r="Q13" s="225" t="s">
        <v>66</v>
      </c>
      <c r="R13" s="230" t="s">
        <v>62</v>
      </c>
      <c r="S13" s="3"/>
    </row>
    <row r="14" spans="1:19" ht="15.75" thickBot="1" x14ac:dyDescent="0.3">
      <c r="A14" s="4"/>
      <c r="B14" s="229"/>
      <c r="C14" s="252"/>
      <c r="D14" s="273"/>
      <c r="E14" s="226"/>
      <c r="F14" s="231"/>
      <c r="G14" s="224"/>
      <c r="H14" s="226"/>
      <c r="I14" s="279"/>
      <c r="J14" s="273"/>
      <c r="K14" s="226"/>
      <c r="L14" s="231"/>
      <c r="M14" s="267"/>
      <c r="N14" s="226"/>
      <c r="O14" s="231"/>
      <c r="P14" s="224"/>
      <c r="Q14" s="226"/>
      <c r="R14" s="231"/>
      <c r="S14" s="3"/>
    </row>
    <row r="15" spans="1:19" x14ac:dyDescent="0.25">
      <c r="A15" s="4"/>
      <c r="B15" s="34" t="s">
        <v>0</v>
      </c>
      <c r="C15" s="126" t="s">
        <v>52</v>
      </c>
      <c r="D15" s="62">
        <f>'NR 2022'!G15</f>
        <v>16685637.51</v>
      </c>
      <c r="E15" s="65">
        <f>'NR 2022'!H15</f>
        <v>17108582.789999999</v>
      </c>
      <c r="F15" s="13">
        <f t="shared" ref="F15:F23" si="0">D15+E15</f>
        <v>33794220.299999997</v>
      </c>
      <c r="G15" s="62">
        <f>'NR 2022'!M15</f>
        <v>16230000</v>
      </c>
      <c r="H15" s="65">
        <f>'NR 2022'!N15</f>
        <v>15050000</v>
      </c>
      <c r="I15" s="169">
        <f t="shared" ref="I15:I23" si="1">G15+H15</f>
        <v>31280000</v>
      </c>
      <c r="J15" s="191">
        <f>'NR 2022'!Y15</f>
        <v>16690000</v>
      </c>
      <c r="K15" s="192">
        <f>'NR 2022'!Z15</f>
        <v>17100000</v>
      </c>
      <c r="L15" s="193">
        <f>J15+K15</f>
        <v>33790000</v>
      </c>
      <c r="M15" s="171">
        <f>+J15*1.02</f>
        <v>17023800</v>
      </c>
      <c r="N15" s="65">
        <f t="shared" ref="N15:N23" si="2">+K15*1.02</f>
        <v>17442000</v>
      </c>
      <c r="O15" s="13">
        <f t="shared" ref="O15:O23" si="3">M15+N15</f>
        <v>34465800</v>
      </c>
      <c r="P15" s="62">
        <f t="shared" ref="P15:P23" si="4">+M15*1.02</f>
        <v>17364276</v>
      </c>
      <c r="Q15" s="65">
        <f t="shared" ref="Q15:Q23" si="5">+N15*1.02</f>
        <v>17790840</v>
      </c>
      <c r="R15" s="13">
        <f t="shared" ref="R15:R23" si="6">P15+Q15</f>
        <v>35155116</v>
      </c>
      <c r="S15" s="3"/>
    </row>
    <row r="16" spans="1:19" x14ac:dyDescent="0.25">
      <c r="A16" s="4"/>
      <c r="B16" s="14" t="s">
        <v>1</v>
      </c>
      <c r="C16" s="127" t="s">
        <v>60</v>
      </c>
      <c r="D16" s="62">
        <f>'NR 2022'!G16</f>
        <v>130031827.89999998</v>
      </c>
      <c r="E16" s="66">
        <f>'NR 2022'!H16</f>
        <v>0</v>
      </c>
      <c r="F16" s="13">
        <f t="shared" si="0"/>
        <v>130031827.89999998</v>
      </c>
      <c r="G16" s="62">
        <f>'NR 2022'!M16</f>
        <v>129943000</v>
      </c>
      <c r="H16" s="66">
        <f>'NR 2022'!N16</f>
        <v>0</v>
      </c>
      <c r="I16" s="169">
        <f t="shared" si="1"/>
        <v>129943000</v>
      </c>
      <c r="J16" s="81">
        <f>'NR 2022'!Y16</f>
        <v>137031128</v>
      </c>
      <c r="K16" s="175">
        <f>'NR 2022'!Z16</f>
        <v>0</v>
      </c>
      <c r="L16" s="189">
        <f t="shared" ref="L16:L23" si="7">J16+K16</f>
        <v>137031128</v>
      </c>
      <c r="M16" s="172">
        <f t="shared" ref="M16:M23" si="8">+J16*1.02</f>
        <v>139771750.56</v>
      </c>
      <c r="N16" s="66">
        <f t="shared" si="2"/>
        <v>0</v>
      </c>
      <c r="O16" s="13">
        <f t="shared" si="3"/>
        <v>139771750.56</v>
      </c>
      <c r="P16" s="63">
        <f t="shared" si="4"/>
        <v>142567185.57120001</v>
      </c>
      <c r="Q16" s="66">
        <f t="shared" si="5"/>
        <v>0</v>
      </c>
      <c r="R16" s="13">
        <f t="shared" si="6"/>
        <v>142567185.57120001</v>
      </c>
      <c r="S16" s="3"/>
    </row>
    <row r="17" spans="1:19" x14ac:dyDescent="0.25">
      <c r="A17" s="4"/>
      <c r="B17" s="14" t="s">
        <v>3</v>
      </c>
      <c r="C17" s="128" t="s">
        <v>79</v>
      </c>
      <c r="D17" s="62">
        <f>'NR 2022'!G17</f>
        <v>0</v>
      </c>
      <c r="E17" s="66">
        <f>'NR 2022'!H17</f>
        <v>0</v>
      </c>
      <c r="F17" s="13">
        <f t="shared" si="0"/>
        <v>0</v>
      </c>
      <c r="G17" s="62">
        <f>'NR 2022'!M17</f>
        <v>0</v>
      </c>
      <c r="H17" s="66">
        <f>'NR 2022'!N17</f>
        <v>0</v>
      </c>
      <c r="I17" s="169">
        <f t="shared" si="1"/>
        <v>0</v>
      </c>
      <c r="J17" s="81">
        <f>'NR 2022'!Y17</f>
        <v>0</v>
      </c>
      <c r="K17" s="175">
        <f>'NR 2022'!Z17</f>
        <v>0</v>
      </c>
      <c r="L17" s="189">
        <f t="shared" si="7"/>
        <v>0</v>
      </c>
      <c r="M17" s="172">
        <f t="shared" si="8"/>
        <v>0</v>
      </c>
      <c r="N17" s="67">
        <f t="shared" si="2"/>
        <v>0</v>
      </c>
      <c r="O17" s="13">
        <f t="shared" si="3"/>
        <v>0</v>
      </c>
      <c r="P17" s="63">
        <f t="shared" si="4"/>
        <v>0</v>
      </c>
      <c r="Q17" s="67">
        <f t="shared" si="5"/>
        <v>0</v>
      </c>
      <c r="R17" s="13">
        <f t="shared" si="6"/>
        <v>0</v>
      </c>
      <c r="S17" s="3"/>
    </row>
    <row r="18" spans="1:19" x14ac:dyDescent="0.25">
      <c r="A18" s="4"/>
      <c r="B18" s="14" t="s">
        <v>5</v>
      </c>
      <c r="C18" s="129" t="s">
        <v>53</v>
      </c>
      <c r="D18" s="62">
        <f>'NR 2022'!G18</f>
        <v>0</v>
      </c>
      <c r="E18" s="65">
        <f>'NR 2022'!H18</f>
        <v>0</v>
      </c>
      <c r="F18" s="13">
        <f t="shared" si="0"/>
        <v>0</v>
      </c>
      <c r="G18" s="62">
        <f>'NR 2022'!M18</f>
        <v>1261073</v>
      </c>
      <c r="H18" s="65">
        <f>'NR 2022'!N18</f>
        <v>0</v>
      </c>
      <c r="I18" s="169">
        <f t="shared" si="1"/>
        <v>1261073</v>
      </c>
      <c r="J18" s="81">
        <f>'NR 2022'!Y18</f>
        <v>0</v>
      </c>
      <c r="K18" s="175">
        <f>'NR 2022'!Z18</f>
        <v>0</v>
      </c>
      <c r="L18" s="189">
        <f t="shared" si="7"/>
        <v>0</v>
      </c>
      <c r="M18" s="172">
        <f t="shared" si="8"/>
        <v>0</v>
      </c>
      <c r="N18" s="65">
        <f t="shared" si="2"/>
        <v>0</v>
      </c>
      <c r="O18" s="13">
        <f t="shared" si="3"/>
        <v>0</v>
      </c>
      <c r="P18" s="63">
        <f t="shared" si="4"/>
        <v>0</v>
      </c>
      <c r="Q18" s="65">
        <f t="shared" si="5"/>
        <v>0</v>
      </c>
      <c r="R18" s="13">
        <f t="shared" si="6"/>
        <v>0</v>
      </c>
      <c r="S18" s="3"/>
    </row>
    <row r="19" spans="1:19" x14ac:dyDescent="0.25">
      <c r="A19" s="4"/>
      <c r="B19" s="14" t="s">
        <v>7</v>
      </c>
      <c r="C19" s="39" t="s">
        <v>46</v>
      </c>
      <c r="D19" s="62">
        <f>'NR 2022'!G19</f>
        <v>0</v>
      </c>
      <c r="E19" s="65">
        <f>'NR 2022'!H19</f>
        <v>0</v>
      </c>
      <c r="F19" s="13">
        <f t="shared" si="0"/>
        <v>0</v>
      </c>
      <c r="G19" s="62">
        <f>'NR 2022'!M19</f>
        <v>0</v>
      </c>
      <c r="H19" s="65">
        <f>'NR 2022'!N19</f>
        <v>0</v>
      </c>
      <c r="I19" s="169">
        <f t="shared" si="1"/>
        <v>0</v>
      </c>
      <c r="J19" s="81">
        <f>'NR 2022'!Y19</f>
        <v>0</v>
      </c>
      <c r="K19" s="175">
        <f>'NR 2022'!Z19</f>
        <v>0</v>
      </c>
      <c r="L19" s="189">
        <f t="shared" si="7"/>
        <v>0</v>
      </c>
      <c r="M19" s="172">
        <f t="shared" si="8"/>
        <v>0</v>
      </c>
      <c r="N19" s="68">
        <f t="shared" si="2"/>
        <v>0</v>
      </c>
      <c r="O19" s="13">
        <f t="shared" si="3"/>
        <v>0</v>
      </c>
      <c r="P19" s="63">
        <f t="shared" si="4"/>
        <v>0</v>
      </c>
      <c r="Q19" s="68">
        <f t="shared" si="5"/>
        <v>0</v>
      </c>
      <c r="R19" s="13">
        <f t="shared" si="6"/>
        <v>0</v>
      </c>
      <c r="S19" s="3"/>
    </row>
    <row r="20" spans="1:19" x14ac:dyDescent="0.25">
      <c r="A20" s="4"/>
      <c r="B20" s="14" t="s">
        <v>9</v>
      </c>
      <c r="C20" s="130" t="s">
        <v>47</v>
      </c>
      <c r="D20" s="62">
        <f>'NR 2022'!G20</f>
        <v>3770031.26</v>
      </c>
      <c r="E20" s="65">
        <f>'NR 2022'!H20</f>
        <v>0</v>
      </c>
      <c r="F20" s="13">
        <f t="shared" si="0"/>
        <v>3770031.26</v>
      </c>
      <c r="G20" s="62">
        <f>'NR 2022'!M20</f>
        <v>0</v>
      </c>
      <c r="H20" s="65">
        <f>'NR 2022'!N20</f>
        <v>0</v>
      </c>
      <c r="I20" s="169">
        <f t="shared" si="1"/>
        <v>0</v>
      </c>
      <c r="J20" s="81">
        <f>'NR 2022'!Y20</f>
        <v>3770000</v>
      </c>
      <c r="K20" s="175">
        <f>'NR 2022'!Z20</f>
        <v>0</v>
      </c>
      <c r="L20" s="189">
        <f t="shared" si="7"/>
        <v>3770000</v>
      </c>
      <c r="M20" s="172">
        <f t="shared" si="8"/>
        <v>3845400</v>
      </c>
      <c r="N20" s="68">
        <f t="shared" si="2"/>
        <v>0</v>
      </c>
      <c r="O20" s="13">
        <f t="shared" si="3"/>
        <v>3845400</v>
      </c>
      <c r="P20" s="63">
        <f t="shared" si="4"/>
        <v>3922308</v>
      </c>
      <c r="Q20" s="68">
        <f t="shared" si="5"/>
        <v>0</v>
      </c>
      <c r="R20" s="13">
        <f t="shared" si="6"/>
        <v>3922308</v>
      </c>
      <c r="S20" s="3"/>
    </row>
    <row r="21" spans="1:19" x14ac:dyDescent="0.25">
      <c r="A21" s="4"/>
      <c r="B21" s="14" t="s">
        <v>11</v>
      </c>
      <c r="C21" s="38" t="s">
        <v>2</v>
      </c>
      <c r="D21" s="62">
        <f>'NR 2022'!G21</f>
        <v>3241328.8099999996</v>
      </c>
      <c r="E21" s="65">
        <f>'NR 2022'!H21</f>
        <v>63742.82</v>
      </c>
      <c r="F21" s="13">
        <f t="shared" si="0"/>
        <v>3305071.6299999994</v>
      </c>
      <c r="G21" s="62">
        <f>'NR 2022'!M21</f>
        <v>1396342</v>
      </c>
      <c r="H21" s="65">
        <f>'NR 2022'!N21</f>
        <v>6000</v>
      </c>
      <c r="I21" s="169">
        <f t="shared" si="1"/>
        <v>1402342</v>
      </c>
      <c r="J21" s="81">
        <f>'NR 2022'!Y21</f>
        <v>3200000</v>
      </c>
      <c r="K21" s="175">
        <f>'NR 2022'!Z21</f>
        <v>0</v>
      </c>
      <c r="L21" s="189">
        <f t="shared" si="7"/>
        <v>3200000</v>
      </c>
      <c r="M21" s="172">
        <f t="shared" si="8"/>
        <v>3264000</v>
      </c>
      <c r="N21" s="69">
        <f t="shared" si="2"/>
        <v>0</v>
      </c>
      <c r="O21" s="13">
        <f t="shared" si="3"/>
        <v>3264000</v>
      </c>
      <c r="P21" s="63">
        <f t="shared" si="4"/>
        <v>3329280</v>
      </c>
      <c r="Q21" s="69">
        <f t="shared" si="5"/>
        <v>0</v>
      </c>
      <c r="R21" s="13">
        <f t="shared" si="6"/>
        <v>3329280</v>
      </c>
      <c r="S21" s="3"/>
    </row>
    <row r="22" spans="1:19" x14ac:dyDescent="0.25">
      <c r="A22" s="4"/>
      <c r="B22" s="14" t="s">
        <v>13</v>
      </c>
      <c r="C22" s="38" t="s">
        <v>4</v>
      </c>
      <c r="D22" s="62">
        <f>'NR 2022'!G22</f>
        <v>200731.54</v>
      </c>
      <c r="E22" s="65">
        <f>'NR 2022'!H22</f>
        <v>0</v>
      </c>
      <c r="F22" s="13">
        <f t="shared" si="0"/>
        <v>200731.54</v>
      </c>
      <c r="G22" s="62">
        <f>'NR 2022'!M22</f>
        <v>625000</v>
      </c>
      <c r="H22" s="65">
        <f>'NR 2022'!N22</f>
        <v>0</v>
      </c>
      <c r="I22" s="169">
        <f t="shared" si="1"/>
        <v>625000</v>
      </c>
      <c r="J22" s="81">
        <f>'NR 2022'!Y22</f>
        <v>200000</v>
      </c>
      <c r="K22" s="175">
        <f>'NR 2022'!Z22</f>
        <v>0</v>
      </c>
      <c r="L22" s="189">
        <f t="shared" si="7"/>
        <v>200000</v>
      </c>
      <c r="M22" s="172">
        <f t="shared" si="8"/>
        <v>204000</v>
      </c>
      <c r="N22" s="69">
        <f t="shared" si="2"/>
        <v>0</v>
      </c>
      <c r="O22" s="13">
        <f t="shared" si="3"/>
        <v>204000</v>
      </c>
      <c r="P22" s="63">
        <f t="shared" si="4"/>
        <v>208080</v>
      </c>
      <c r="Q22" s="69">
        <f t="shared" si="5"/>
        <v>0</v>
      </c>
      <c r="R22" s="13">
        <f t="shared" si="6"/>
        <v>208080</v>
      </c>
      <c r="S22" s="3"/>
    </row>
    <row r="23" spans="1:19" ht="15.75" thickBot="1" x14ac:dyDescent="0.3">
      <c r="A23" s="4"/>
      <c r="B23" s="131" t="s">
        <v>15</v>
      </c>
      <c r="C23" s="132" t="s">
        <v>6</v>
      </c>
      <c r="D23" s="62">
        <f>'NR 2022'!G23</f>
        <v>252066.11</v>
      </c>
      <c r="E23" s="65">
        <f>'NR 2022'!H23</f>
        <v>0</v>
      </c>
      <c r="F23" s="22">
        <f t="shared" si="0"/>
        <v>252066.11</v>
      </c>
      <c r="G23" s="62">
        <f>'NR 2022'!M23</f>
        <v>0</v>
      </c>
      <c r="H23" s="65">
        <f>'NR 2022'!N23</f>
        <v>0</v>
      </c>
      <c r="I23" s="170">
        <f t="shared" si="1"/>
        <v>0</v>
      </c>
      <c r="J23" s="81">
        <f>'NR 2022'!Y23</f>
        <v>250000</v>
      </c>
      <c r="K23" s="175">
        <f>'NR 2022'!Z23</f>
        <v>0</v>
      </c>
      <c r="L23" s="189">
        <f t="shared" si="7"/>
        <v>250000</v>
      </c>
      <c r="M23" s="173">
        <f t="shared" si="8"/>
        <v>255000</v>
      </c>
      <c r="N23" s="70">
        <f t="shared" si="2"/>
        <v>0</v>
      </c>
      <c r="O23" s="22">
        <f t="shared" si="3"/>
        <v>255000</v>
      </c>
      <c r="P23" s="64">
        <f t="shared" si="4"/>
        <v>260100</v>
      </c>
      <c r="Q23" s="70">
        <f t="shared" si="5"/>
        <v>0</v>
      </c>
      <c r="R23" s="22">
        <f t="shared" si="6"/>
        <v>260100</v>
      </c>
      <c r="S23" s="3"/>
    </row>
    <row r="24" spans="1:19" ht="15.75" thickBot="1" x14ac:dyDescent="0.3">
      <c r="A24" s="4"/>
      <c r="B24" s="23" t="s">
        <v>17</v>
      </c>
      <c r="C24" s="24" t="s">
        <v>8</v>
      </c>
      <c r="D24" s="28">
        <f t="shared" ref="D24:R24" si="9">SUM(D15:D21)</f>
        <v>153728825.47999996</v>
      </c>
      <c r="E24" s="28">
        <f t="shared" si="9"/>
        <v>17172325.609999999</v>
      </c>
      <c r="F24" s="28">
        <f t="shared" si="9"/>
        <v>170901151.08999997</v>
      </c>
      <c r="G24" s="28">
        <f t="shared" si="9"/>
        <v>148830415</v>
      </c>
      <c r="H24" s="28">
        <f t="shared" si="9"/>
        <v>15056000</v>
      </c>
      <c r="I24" s="181">
        <f t="shared" si="9"/>
        <v>163886415</v>
      </c>
      <c r="J24" s="174">
        <f t="shared" si="9"/>
        <v>160691128</v>
      </c>
      <c r="K24" s="174">
        <f t="shared" si="9"/>
        <v>17100000</v>
      </c>
      <c r="L24" s="174">
        <f t="shared" si="9"/>
        <v>177791128</v>
      </c>
      <c r="M24" s="186">
        <f t="shared" si="9"/>
        <v>163904950.56</v>
      </c>
      <c r="N24" s="28">
        <f t="shared" si="9"/>
        <v>17442000</v>
      </c>
      <c r="O24" s="28">
        <f t="shared" si="9"/>
        <v>181346950.56</v>
      </c>
      <c r="P24" s="28">
        <f t="shared" si="9"/>
        <v>167183049.57120001</v>
      </c>
      <c r="Q24" s="28">
        <f t="shared" si="9"/>
        <v>17790840</v>
      </c>
      <c r="R24" s="28">
        <f t="shared" si="9"/>
        <v>184973889.57120001</v>
      </c>
      <c r="S24" s="3"/>
    </row>
    <row r="25" spans="1:19" ht="15.75" customHeight="1" thickBot="1" x14ac:dyDescent="0.3">
      <c r="A25" s="4"/>
      <c r="B25" s="195"/>
      <c r="C25" s="196" t="s">
        <v>107</v>
      </c>
      <c r="D25" s="234"/>
      <c r="E25" s="234"/>
      <c r="F25" s="235"/>
      <c r="G25" s="234"/>
      <c r="H25" s="234"/>
      <c r="I25" s="234"/>
      <c r="J25" s="270"/>
      <c r="K25" s="234"/>
      <c r="L25" s="235"/>
      <c r="M25" s="234"/>
      <c r="N25" s="234"/>
      <c r="O25" s="235"/>
      <c r="P25" s="234"/>
      <c r="Q25" s="234"/>
      <c r="R25" s="235"/>
      <c r="S25" s="3"/>
    </row>
    <row r="26" spans="1:19" x14ac:dyDescent="0.25">
      <c r="A26" s="4"/>
      <c r="B26" s="228" t="s">
        <v>37</v>
      </c>
      <c r="C26" s="251" t="s">
        <v>38</v>
      </c>
      <c r="D26" s="274" t="s">
        <v>64</v>
      </c>
      <c r="E26" s="240" t="s">
        <v>67</v>
      </c>
      <c r="F26" s="242" t="s">
        <v>68</v>
      </c>
      <c r="G26" s="238" t="s">
        <v>64</v>
      </c>
      <c r="H26" s="240" t="s">
        <v>67</v>
      </c>
      <c r="I26" s="268" t="s">
        <v>68</v>
      </c>
      <c r="J26" s="274" t="s">
        <v>64</v>
      </c>
      <c r="K26" s="240" t="s">
        <v>67</v>
      </c>
      <c r="L26" s="242" t="s">
        <v>68</v>
      </c>
      <c r="M26" s="264" t="s">
        <v>64</v>
      </c>
      <c r="N26" s="240" t="s">
        <v>67</v>
      </c>
      <c r="O26" s="242" t="s">
        <v>68</v>
      </c>
      <c r="P26" s="238" t="s">
        <v>64</v>
      </c>
      <c r="Q26" s="240" t="s">
        <v>67</v>
      </c>
      <c r="R26" s="242" t="s">
        <v>68</v>
      </c>
      <c r="S26" s="3"/>
    </row>
    <row r="27" spans="1:19" ht="15.75" thickBot="1" x14ac:dyDescent="0.3">
      <c r="A27" s="4"/>
      <c r="B27" s="229"/>
      <c r="C27" s="252"/>
      <c r="D27" s="275"/>
      <c r="E27" s="241"/>
      <c r="F27" s="243"/>
      <c r="G27" s="239"/>
      <c r="H27" s="241"/>
      <c r="I27" s="269"/>
      <c r="J27" s="275"/>
      <c r="K27" s="241"/>
      <c r="L27" s="243"/>
      <c r="M27" s="265"/>
      <c r="N27" s="241"/>
      <c r="O27" s="243"/>
      <c r="P27" s="239"/>
      <c r="Q27" s="241"/>
      <c r="R27" s="243"/>
      <c r="S27" s="3"/>
    </row>
    <row r="28" spans="1:19" x14ac:dyDescent="0.25">
      <c r="A28" s="4"/>
      <c r="B28" s="34" t="s">
        <v>19</v>
      </c>
      <c r="C28" s="35" t="s">
        <v>10</v>
      </c>
      <c r="D28" s="62">
        <f>'NR 2022'!G28</f>
        <v>6624868.8400000008</v>
      </c>
      <c r="E28" s="65">
        <f>'NR 2022'!H28</f>
        <v>27239.68</v>
      </c>
      <c r="F28" s="13">
        <f t="shared" ref="F28:F38" si="10">D28+E28</f>
        <v>6652108.5200000005</v>
      </c>
      <c r="G28" s="62">
        <f>+'NR 2022'!M28</f>
        <v>3106398.83</v>
      </c>
      <c r="H28" s="65">
        <f>+'NR 2022'!N28</f>
        <v>38000</v>
      </c>
      <c r="I28" s="169">
        <f t="shared" ref="I28:I38" si="11">G28+H28</f>
        <v>3144398.83</v>
      </c>
      <c r="J28" s="191">
        <f>'NR 2022'!Y28</f>
        <v>6790000</v>
      </c>
      <c r="K28" s="192">
        <f>'NR 2022'!Z28</f>
        <v>30000</v>
      </c>
      <c r="L28" s="193">
        <f t="shared" ref="L28:L38" si="12">J28+K28</f>
        <v>6820000</v>
      </c>
      <c r="M28" s="194">
        <f t="shared" ref="M28:M38" si="13">+J28*1.02</f>
        <v>6925800</v>
      </c>
      <c r="N28" s="194">
        <f t="shared" ref="N28:N38" si="14">+K28*1.02</f>
        <v>30600</v>
      </c>
      <c r="O28" s="13">
        <f t="shared" ref="O28:O38" si="15">M28+N28</f>
        <v>6956400</v>
      </c>
      <c r="P28" s="194">
        <f t="shared" ref="P28:P38" si="16">+M28*1.02</f>
        <v>7064316</v>
      </c>
      <c r="Q28" s="194">
        <f t="shared" ref="Q28:Q38" si="17">+N28*1.02</f>
        <v>31212</v>
      </c>
      <c r="R28" s="13">
        <f t="shared" ref="R28:R38" si="18">P28+Q28</f>
        <v>7095528</v>
      </c>
      <c r="S28" s="3"/>
    </row>
    <row r="29" spans="1:19" x14ac:dyDescent="0.25">
      <c r="A29" s="4"/>
      <c r="B29" s="14" t="s">
        <v>20</v>
      </c>
      <c r="C29" s="37" t="s">
        <v>12</v>
      </c>
      <c r="D29" s="62">
        <f>'NR 2022'!G29</f>
        <v>9323081.2300000023</v>
      </c>
      <c r="E29" s="66">
        <f>'NR 2022'!H29</f>
        <v>2371005.12</v>
      </c>
      <c r="F29" s="13">
        <f t="shared" si="10"/>
        <v>11694086.350000001</v>
      </c>
      <c r="G29" s="62">
        <f>+'NR 2022'!M29</f>
        <v>11260000</v>
      </c>
      <c r="H29" s="66">
        <f>+'NR 2022'!N29</f>
        <v>2407500</v>
      </c>
      <c r="I29" s="169">
        <f t="shared" si="11"/>
        <v>13667500</v>
      </c>
      <c r="J29" s="81">
        <f>'NR 2022'!Y29</f>
        <v>9561200</v>
      </c>
      <c r="K29" s="178">
        <f>'NR 2022'!Z29</f>
        <v>2300000</v>
      </c>
      <c r="L29" s="189">
        <f t="shared" si="12"/>
        <v>11861200</v>
      </c>
      <c r="M29" s="74">
        <f t="shared" si="13"/>
        <v>9752424</v>
      </c>
      <c r="N29" s="179">
        <f t="shared" si="14"/>
        <v>2346000</v>
      </c>
      <c r="O29" s="13">
        <f t="shared" si="15"/>
        <v>12098424</v>
      </c>
      <c r="P29" s="74">
        <f t="shared" si="16"/>
        <v>9947472.4800000004</v>
      </c>
      <c r="Q29" s="179">
        <f t="shared" si="17"/>
        <v>2392920</v>
      </c>
      <c r="R29" s="13">
        <f t="shared" si="18"/>
        <v>12340392.48</v>
      </c>
      <c r="S29" s="3"/>
    </row>
    <row r="30" spans="1:19" x14ac:dyDescent="0.25">
      <c r="A30" s="4"/>
      <c r="B30" s="14" t="s">
        <v>22</v>
      </c>
      <c r="C30" s="38" t="s">
        <v>14</v>
      </c>
      <c r="D30" s="62">
        <f>'NR 2022'!G30</f>
        <v>11141587.510000002</v>
      </c>
      <c r="E30" s="66">
        <f>'NR 2022'!H30</f>
        <v>74024.94</v>
      </c>
      <c r="F30" s="13">
        <f t="shared" si="10"/>
        <v>11215612.450000001</v>
      </c>
      <c r="G30" s="62">
        <f>+'NR 2022'!M30</f>
        <v>10900000</v>
      </c>
      <c r="H30" s="66">
        <f>+'NR 2022'!N30</f>
        <v>65000</v>
      </c>
      <c r="I30" s="169">
        <f t="shared" si="11"/>
        <v>10965000</v>
      </c>
      <c r="J30" s="81">
        <f>'NR 2022'!Y30</f>
        <v>11100000</v>
      </c>
      <c r="K30" s="178">
        <f>'NR 2022'!Z30</f>
        <v>70000</v>
      </c>
      <c r="L30" s="189">
        <f t="shared" si="12"/>
        <v>11170000</v>
      </c>
      <c r="M30" s="74">
        <f t="shared" si="13"/>
        <v>11322000</v>
      </c>
      <c r="N30" s="179">
        <f t="shared" si="14"/>
        <v>71400</v>
      </c>
      <c r="O30" s="13">
        <f t="shared" si="15"/>
        <v>11393400</v>
      </c>
      <c r="P30" s="74">
        <f t="shared" si="16"/>
        <v>11548440</v>
      </c>
      <c r="Q30" s="179">
        <f t="shared" si="17"/>
        <v>72828</v>
      </c>
      <c r="R30" s="13">
        <f t="shared" si="18"/>
        <v>11621268</v>
      </c>
      <c r="S30" s="3"/>
    </row>
    <row r="31" spans="1:19" x14ac:dyDescent="0.25">
      <c r="A31" s="4"/>
      <c r="B31" s="14" t="s">
        <v>24</v>
      </c>
      <c r="C31" s="38" t="s">
        <v>16</v>
      </c>
      <c r="D31" s="62">
        <f>'NR 2022'!G31</f>
        <v>32561035.100000005</v>
      </c>
      <c r="E31" s="65">
        <f>'NR 2022'!H31</f>
        <v>3965371.5</v>
      </c>
      <c r="F31" s="13">
        <f t="shared" si="10"/>
        <v>36526406.600000009</v>
      </c>
      <c r="G31" s="62">
        <f>+'NR 2022'!M31</f>
        <v>29320000</v>
      </c>
      <c r="H31" s="65">
        <f>+'NR 2022'!N31</f>
        <v>4296180</v>
      </c>
      <c r="I31" s="169">
        <f t="shared" si="11"/>
        <v>33616180</v>
      </c>
      <c r="J31" s="81">
        <f>'NR 2022'!Y31</f>
        <v>32684789</v>
      </c>
      <c r="K31" s="175">
        <f>'NR 2022'!Z31</f>
        <v>4000000</v>
      </c>
      <c r="L31" s="189">
        <f t="shared" si="12"/>
        <v>36684789</v>
      </c>
      <c r="M31" s="74">
        <f t="shared" si="13"/>
        <v>33338484.780000001</v>
      </c>
      <c r="N31" s="74">
        <f t="shared" si="14"/>
        <v>4080000</v>
      </c>
      <c r="O31" s="13">
        <f t="shared" si="15"/>
        <v>37418484.780000001</v>
      </c>
      <c r="P31" s="74">
        <f t="shared" si="16"/>
        <v>34005254.475600004</v>
      </c>
      <c r="Q31" s="74">
        <f t="shared" si="17"/>
        <v>4161600</v>
      </c>
      <c r="R31" s="13">
        <f t="shared" si="18"/>
        <v>38166854.475600004</v>
      </c>
      <c r="S31" s="3"/>
    </row>
    <row r="32" spans="1:19" x14ac:dyDescent="0.25">
      <c r="A32" s="4"/>
      <c r="B32" s="14" t="s">
        <v>26</v>
      </c>
      <c r="C32" s="38" t="s">
        <v>18</v>
      </c>
      <c r="D32" s="62">
        <f>'NR 2022'!G32</f>
        <v>54901495.370000005</v>
      </c>
      <c r="E32" s="65">
        <f>'NR 2022'!H32</f>
        <v>3276445.63</v>
      </c>
      <c r="F32" s="13">
        <f t="shared" si="10"/>
        <v>58177941.000000007</v>
      </c>
      <c r="G32" s="62">
        <f>+'NR 2022'!M32</f>
        <v>59384719.997649997</v>
      </c>
      <c r="H32" s="65">
        <f>+'NR 2022'!N32</f>
        <v>2711000</v>
      </c>
      <c r="I32" s="169">
        <f t="shared" si="11"/>
        <v>62095719.997649997</v>
      </c>
      <c r="J32" s="81">
        <f>'NR 2022'!Y32</f>
        <v>63841600</v>
      </c>
      <c r="K32" s="175">
        <f>'NR 2022'!Z32</f>
        <v>3300000</v>
      </c>
      <c r="L32" s="189">
        <f t="shared" si="12"/>
        <v>67141600</v>
      </c>
      <c r="M32" s="74">
        <f t="shared" si="13"/>
        <v>65118432</v>
      </c>
      <c r="N32" s="74">
        <f t="shared" si="14"/>
        <v>3366000</v>
      </c>
      <c r="O32" s="13">
        <f t="shared" si="15"/>
        <v>68484432</v>
      </c>
      <c r="P32" s="74">
        <f t="shared" si="16"/>
        <v>66420800.640000001</v>
      </c>
      <c r="Q32" s="74">
        <f t="shared" si="17"/>
        <v>3433320</v>
      </c>
      <c r="R32" s="13">
        <f t="shared" si="18"/>
        <v>69854120.640000001</v>
      </c>
      <c r="S32" s="3"/>
    </row>
    <row r="33" spans="1:19" x14ac:dyDescent="0.25">
      <c r="A33" s="4"/>
      <c r="B33" s="14" t="s">
        <v>28</v>
      </c>
      <c r="C33" s="39" t="s">
        <v>42</v>
      </c>
      <c r="D33" s="62">
        <f>'NR 2022'!G33</f>
        <v>53808443.369999997</v>
      </c>
      <c r="E33" s="65">
        <f>'NR 2022'!H33</f>
        <v>3276445.63</v>
      </c>
      <c r="F33" s="13">
        <f t="shared" si="10"/>
        <v>57084889</v>
      </c>
      <c r="G33" s="62">
        <f>+'NR 2022'!M33</f>
        <v>58589719.99764999</v>
      </c>
      <c r="H33" s="65">
        <f>+'NR 2022'!N33</f>
        <v>2711000</v>
      </c>
      <c r="I33" s="169">
        <f t="shared" si="11"/>
        <v>61300719.99764999</v>
      </c>
      <c r="J33" s="81">
        <f>'NR 2022'!Y33</f>
        <v>62741600</v>
      </c>
      <c r="K33" s="175">
        <f>'NR 2022'!Z33</f>
        <v>3300000</v>
      </c>
      <c r="L33" s="189">
        <f t="shared" si="12"/>
        <v>66041600</v>
      </c>
      <c r="M33" s="74">
        <f t="shared" si="13"/>
        <v>63996432</v>
      </c>
      <c r="N33" s="74">
        <f t="shared" si="14"/>
        <v>3366000</v>
      </c>
      <c r="O33" s="13">
        <f t="shared" si="15"/>
        <v>67362432</v>
      </c>
      <c r="P33" s="74">
        <f t="shared" si="16"/>
        <v>65276360.640000001</v>
      </c>
      <c r="Q33" s="74">
        <f t="shared" si="17"/>
        <v>3433320</v>
      </c>
      <c r="R33" s="13">
        <f t="shared" si="18"/>
        <v>68709680.640000001</v>
      </c>
      <c r="S33" s="3"/>
    </row>
    <row r="34" spans="1:19" x14ac:dyDescent="0.25">
      <c r="A34" s="4"/>
      <c r="B34" s="14" t="s">
        <v>30</v>
      </c>
      <c r="C34" s="40" t="s">
        <v>21</v>
      </c>
      <c r="D34" s="62">
        <f>'NR 2022'!G34</f>
        <v>1093052</v>
      </c>
      <c r="E34" s="65">
        <f>'NR 2022'!H34</f>
        <v>0</v>
      </c>
      <c r="F34" s="13">
        <f t="shared" si="10"/>
        <v>1093052</v>
      </c>
      <c r="G34" s="62">
        <f>+'NR 2022'!M34</f>
        <v>795000</v>
      </c>
      <c r="H34" s="65">
        <f>+'NR 2022'!N34</f>
        <v>0</v>
      </c>
      <c r="I34" s="169">
        <f t="shared" si="11"/>
        <v>795000</v>
      </c>
      <c r="J34" s="81">
        <f>'NR 2022'!Y34</f>
        <v>1100000</v>
      </c>
      <c r="K34" s="175">
        <f>'NR 2022'!Z34</f>
        <v>0</v>
      </c>
      <c r="L34" s="189">
        <f t="shared" si="12"/>
        <v>1100000</v>
      </c>
      <c r="M34" s="74">
        <f t="shared" si="13"/>
        <v>1122000</v>
      </c>
      <c r="N34" s="74">
        <f t="shared" si="14"/>
        <v>0</v>
      </c>
      <c r="O34" s="13">
        <f t="shared" si="15"/>
        <v>1122000</v>
      </c>
      <c r="P34" s="74">
        <f t="shared" si="16"/>
        <v>1144440</v>
      </c>
      <c r="Q34" s="74">
        <f t="shared" si="17"/>
        <v>0</v>
      </c>
      <c r="R34" s="13">
        <f t="shared" si="18"/>
        <v>1144440</v>
      </c>
      <c r="S34" s="3"/>
    </row>
    <row r="35" spans="1:19" x14ac:dyDescent="0.25">
      <c r="A35" s="4"/>
      <c r="B35" s="14" t="s">
        <v>32</v>
      </c>
      <c r="C35" s="38" t="s">
        <v>23</v>
      </c>
      <c r="D35" s="62">
        <f>'NR 2022'!G35</f>
        <v>19820722.07</v>
      </c>
      <c r="E35" s="65">
        <f>'NR 2022'!H35</f>
        <v>1181605.53</v>
      </c>
      <c r="F35" s="13">
        <f t="shared" si="10"/>
        <v>21002327.600000001</v>
      </c>
      <c r="G35" s="62">
        <f>+'NR 2022'!M35</f>
        <v>21259729.759158701</v>
      </c>
      <c r="H35" s="65">
        <f>+'NR 2022'!N35</f>
        <v>978838</v>
      </c>
      <c r="I35" s="169">
        <f t="shared" si="11"/>
        <v>22238567.759158701</v>
      </c>
      <c r="J35" s="81">
        <f>'NR 2022'!Y35</f>
        <v>21330539</v>
      </c>
      <c r="K35" s="175">
        <f>'NR 2022'!Z35</f>
        <v>1150000</v>
      </c>
      <c r="L35" s="189">
        <f t="shared" si="12"/>
        <v>22480539</v>
      </c>
      <c r="M35" s="74">
        <f t="shared" si="13"/>
        <v>21757149.780000001</v>
      </c>
      <c r="N35" s="74">
        <f t="shared" si="14"/>
        <v>1173000</v>
      </c>
      <c r="O35" s="13">
        <f t="shared" si="15"/>
        <v>22930149.780000001</v>
      </c>
      <c r="P35" s="74">
        <f t="shared" si="16"/>
        <v>22192292.775600001</v>
      </c>
      <c r="Q35" s="74">
        <f t="shared" si="17"/>
        <v>1196460</v>
      </c>
      <c r="R35" s="13">
        <f t="shared" si="18"/>
        <v>23388752.775600001</v>
      </c>
      <c r="S35" s="3"/>
    </row>
    <row r="36" spans="1:19" x14ac:dyDescent="0.25">
      <c r="A36" s="4"/>
      <c r="B36" s="14" t="s">
        <v>33</v>
      </c>
      <c r="C36" s="38" t="s">
        <v>25</v>
      </c>
      <c r="D36" s="62">
        <f>'NR 2022'!G36</f>
        <v>67472</v>
      </c>
      <c r="E36" s="65">
        <f>'NR 2022'!H36</f>
        <v>249384</v>
      </c>
      <c r="F36" s="13">
        <f t="shared" si="10"/>
        <v>316856</v>
      </c>
      <c r="G36" s="62">
        <f>+'NR 2022'!M36</f>
        <v>73100</v>
      </c>
      <c r="H36" s="65">
        <f>+'NR 2022'!N36</f>
        <v>360100</v>
      </c>
      <c r="I36" s="169">
        <f t="shared" si="11"/>
        <v>433200</v>
      </c>
      <c r="J36" s="81">
        <f>'NR 2022'!Y36</f>
        <v>70000</v>
      </c>
      <c r="K36" s="175">
        <f>'NR 2022'!Z36</f>
        <v>250000</v>
      </c>
      <c r="L36" s="189">
        <f t="shared" si="12"/>
        <v>320000</v>
      </c>
      <c r="M36" s="74">
        <f t="shared" si="13"/>
        <v>71400</v>
      </c>
      <c r="N36" s="74">
        <f t="shared" si="14"/>
        <v>255000</v>
      </c>
      <c r="O36" s="13">
        <f t="shared" si="15"/>
        <v>326400</v>
      </c>
      <c r="P36" s="74">
        <f t="shared" si="16"/>
        <v>72828</v>
      </c>
      <c r="Q36" s="74">
        <f t="shared" si="17"/>
        <v>260100</v>
      </c>
      <c r="R36" s="13">
        <f t="shared" si="18"/>
        <v>332928</v>
      </c>
      <c r="S36" s="3"/>
    </row>
    <row r="37" spans="1:19" x14ac:dyDescent="0.25">
      <c r="A37" s="4"/>
      <c r="B37" s="14" t="s">
        <v>34</v>
      </c>
      <c r="C37" s="38" t="s">
        <v>27</v>
      </c>
      <c r="D37" s="62">
        <f>'NR 2022'!G37</f>
        <v>14759710.150000002</v>
      </c>
      <c r="E37" s="65">
        <f>'NR 2022'!H37</f>
        <v>993766.85000000009</v>
      </c>
      <c r="F37" s="13">
        <f t="shared" si="10"/>
        <v>15753477.000000002</v>
      </c>
      <c r="G37" s="62">
        <f>+'NR 2022'!M37</f>
        <v>7395165.9999999991</v>
      </c>
      <c r="H37" s="65">
        <f>+'NR 2022'!N37</f>
        <v>1288200</v>
      </c>
      <c r="I37" s="169">
        <f t="shared" si="11"/>
        <v>8683366</v>
      </c>
      <c r="J37" s="81">
        <f>'NR 2022'!Y37</f>
        <v>10730000</v>
      </c>
      <c r="K37" s="175">
        <f>'NR 2022'!Z37</f>
        <v>1000000</v>
      </c>
      <c r="L37" s="189">
        <f t="shared" si="12"/>
        <v>11730000</v>
      </c>
      <c r="M37" s="74">
        <f t="shared" si="13"/>
        <v>10944600</v>
      </c>
      <c r="N37" s="74">
        <f t="shared" si="14"/>
        <v>1020000</v>
      </c>
      <c r="O37" s="13">
        <f t="shared" si="15"/>
        <v>11964600</v>
      </c>
      <c r="P37" s="74">
        <f t="shared" si="16"/>
        <v>11163492</v>
      </c>
      <c r="Q37" s="74">
        <f t="shared" si="17"/>
        <v>1040400</v>
      </c>
      <c r="R37" s="13">
        <f t="shared" si="18"/>
        <v>12203892</v>
      </c>
      <c r="S37" s="3"/>
    </row>
    <row r="38" spans="1:19" ht="15.75" thickBot="1" x14ac:dyDescent="0.3">
      <c r="A38" s="4"/>
      <c r="B38" s="19" t="s">
        <v>35</v>
      </c>
      <c r="C38" s="102" t="s">
        <v>29</v>
      </c>
      <c r="D38" s="62">
        <f>'NR 2022'!G38</f>
        <v>7289586.4900000393</v>
      </c>
      <c r="E38" s="65">
        <f>'NR 2022'!H38</f>
        <v>2227986.36</v>
      </c>
      <c r="F38" s="22">
        <f t="shared" si="10"/>
        <v>9517572.8500000387</v>
      </c>
      <c r="G38" s="62">
        <f>+'NR 2022'!M38</f>
        <v>7202300.4119868446</v>
      </c>
      <c r="H38" s="65">
        <f>+'NR 2022'!N38</f>
        <v>1840182</v>
      </c>
      <c r="I38" s="170">
        <f t="shared" si="11"/>
        <v>9042482.4119868446</v>
      </c>
      <c r="J38" s="81">
        <f>'NR 2022'!Y38</f>
        <v>7300000</v>
      </c>
      <c r="K38" s="175">
        <f>'NR 2022'!Z38</f>
        <v>2283000</v>
      </c>
      <c r="L38" s="189">
        <f t="shared" si="12"/>
        <v>9583000</v>
      </c>
      <c r="M38" s="78">
        <f t="shared" si="13"/>
        <v>7446000</v>
      </c>
      <c r="N38" s="78">
        <f t="shared" si="14"/>
        <v>2328660</v>
      </c>
      <c r="O38" s="22">
        <f t="shared" si="15"/>
        <v>9774660</v>
      </c>
      <c r="P38" s="78">
        <f t="shared" si="16"/>
        <v>7594920</v>
      </c>
      <c r="Q38" s="78">
        <f t="shared" si="17"/>
        <v>2375233.2000000002</v>
      </c>
      <c r="R38" s="22">
        <f t="shared" si="18"/>
        <v>9970153.1999999993</v>
      </c>
      <c r="S38" s="3"/>
    </row>
    <row r="39" spans="1:19" ht="15.75" thickBot="1" x14ac:dyDescent="0.3">
      <c r="A39" s="4"/>
      <c r="B39" s="23" t="s">
        <v>48</v>
      </c>
      <c r="C39" s="103" t="s">
        <v>31</v>
      </c>
      <c r="D39" s="42">
        <f>SUM(D28:D32)+SUM(D35:D38)</f>
        <v>156489558.76000005</v>
      </c>
      <c r="E39" s="42">
        <f>SUM(E28:E32)+SUM(E35:E38)</f>
        <v>14366829.610000001</v>
      </c>
      <c r="F39" s="43">
        <f>SUM(F35:F38)+SUM(F28:F32)</f>
        <v>170856388.37000006</v>
      </c>
      <c r="G39" s="42">
        <f>SUM(G28:G32)+SUM(G35:G38)</f>
        <v>149901414.99879554</v>
      </c>
      <c r="H39" s="42">
        <f>SUM(H28:H32)+SUM(H35:H38)</f>
        <v>13985000</v>
      </c>
      <c r="I39" s="182">
        <f>SUM(I35:I38)+SUM(I28:I32)</f>
        <v>163886414.99879554</v>
      </c>
      <c r="J39" s="177">
        <f>SUM(J28:J32)+SUM(J35:J38)</f>
        <v>163408128</v>
      </c>
      <c r="K39" s="176">
        <f>SUM(K28:K32)+SUM(K35:K38)</f>
        <v>14383000</v>
      </c>
      <c r="L39" s="177">
        <f>SUM(L35:L38)+SUM(L28:L32)</f>
        <v>177791128</v>
      </c>
      <c r="M39" s="42">
        <f>SUM(M28:M32)+SUM(M35:M38)</f>
        <v>166676290.56</v>
      </c>
      <c r="N39" s="42">
        <f>SUM(N28:N32)+SUM(N35:N38)</f>
        <v>14670660</v>
      </c>
      <c r="O39" s="43">
        <f>SUM(O35:O38)+SUM(O28:O32)</f>
        <v>181346950.56</v>
      </c>
      <c r="P39" s="42">
        <f>SUM(P28:P32)+SUM(P35:P38)</f>
        <v>170009816.37120003</v>
      </c>
      <c r="Q39" s="42">
        <f>SUM(Q28:Q32)+SUM(Q35:Q38)</f>
        <v>14964073.199999999</v>
      </c>
      <c r="R39" s="43">
        <f>SUM(R35:R38)+SUM(R28:R32)</f>
        <v>184973889.57120001</v>
      </c>
      <c r="S39" s="3"/>
    </row>
    <row r="40" spans="1:19" ht="19.5" thickBot="1" x14ac:dyDescent="0.35">
      <c r="A40" s="4"/>
      <c r="B40" s="107" t="s">
        <v>49</v>
      </c>
      <c r="C40" s="108" t="s">
        <v>51</v>
      </c>
      <c r="D40" s="118">
        <f t="shared" ref="D40:R40" si="19">D24-D39</f>
        <v>-2760733.2800000906</v>
      </c>
      <c r="E40" s="118">
        <f t="shared" si="19"/>
        <v>2805495.9999999981</v>
      </c>
      <c r="F40" s="119">
        <f t="shared" si="19"/>
        <v>44762.719999909401</v>
      </c>
      <c r="G40" s="118">
        <f t="shared" si="19"/>
        <v>-1070999.9987955391</v>
      </c>
      <c r="H40" s="118">
        <f t="shared" si="19"/>
        <v>1071000</v>
      </c>
      <c r="I40" s="183">
        <f t="shared" si="19"/>
        <v>1.2044608592987061E-3</v>
      </c>
      <c r="J40" s="118">
        <f t="shared" si="19"/>
        <v>-2717000</v>
      </c>
      <c r="K40" s="118">
        <f t="shared" si="19"/>
        <v>2717000</v>
      </c>
      <c r="L40" s="119">
        <f t="shared" si="19"/>
        <v>0</v>
      </c>
      <c r="M40" s="187">
        <f t="shared" si="19"/>
        <v>-2771340</v>
      </c>
      <c r="N40" s="118">
        <f t="shared" si="19"/>
        <v>2771340</v>
      </c>
      <c r="O40" s="119">
        <f t="shared" si="19"/>
        <v>0</v>
      </c>
      <c r="P40" s="118">
        <f t="shared" si="19"/>
        <v>-2826766.8000000119</v>
      </c>
      <c r="Q40" s="118">
        <f t="shared" si="19"/>
        <v>2826766.8000000007</v>
      </c>
      <c r="R40" s="119">
        <f t="shared" si="19"/>
        <v>0</v>
      </c>
      <c r="S40" s="3"/>
    </row>
    <row r="41" spans="1:19" ht="15.75" thickBot="1" x14ac:dyDescent="0.3">
      <c r="A41" s="4"/>
      <c r="B41" s="110" t="s">
        <v>50</v>
      </c>
      <c r="C41" s="111" t="s">
        <v>65</v>
      </c>
      <c r="D41" s="114"/>
      <c r="E41" s="115"/>
      <c r="F41" s="116">
        <f>F40-D16</f>
        <v>-129987065.18000007</v>
      </c>
      <c r="G41" s="114"/>
      <c r="H41" s="117"/>
      <c r="I41" s="184">
        <f>I40-G16</f>
        <v>-129942999.99879554</v>
      </c>
      <c r="J41" s="190"/>
      <c r="K41" s="117"/>
      <c r="L41" s="116">
        <f>L40-J16</f>
        <v>-137031128</v>
      </c>
      <c r="M41" s="188"/>
      <c r="N41" s="117"/>
      <c r="O41" s="116">
        <f>O40-M16</f>
        <v>-139771750.56</v>
      </c>
      <c r="P41" s="114"/>
      <c r="Q41" s="117"/>
      <c r="R41" s="116">
        <f>R40-P16</f>
        <v>-142567185.57120001</v>
      </c>
      <c r="S41" s="3"/>
    </row>
    <row r="42" spans="1:19" s="122" customFormat="1" ht="8.25" customHeight="1" thickBot="1" x14ac:dyDescent="0.3">
      <c r="A42" s="87"/>
      <c r="B42" s="88"/>
      <c r="C42" s="47"/>
      <c r="D42" s="87"/>
      <c r="E42" s="48"/>
      <c r="F42" s="48"/>
      <c r="G42" s="87"/>
      <c r="H42" s="48"/>
      <c r="I42" s="48"/>
      <c r="J42" s="48"/>
      <c r="K42" s="48"/>
      <c r="L42" s="90"/>
      <c r="M42" s="90"/>
      <c r="N42" s="90"/>
      <c r="O42" s="90"/>
      <c r="P42" s="90"/>
      <c r="Q42" s="90"/>
      <c r="R42" s="90"/>
      <c r="S42" s="90"/>
    </row>
    <row r="43" spans="1:19" s="122" customFormat="1" ht="15.75" customHeight="1" x14ac:dyDescent="0.25">
      <c r="A43" s="87"/>
      <c r="B43" s="92"/>
      <c r="C43" s="248" t="s">
        <v>83</v>
      </c>
      <c r="D43" s="164" t="s">
        <v>106</v>
      </c>
      <c r="E43" s="48"/>
      <c r="F43" s="49"/>
      <c r="G43" s="164" t="s">
        <v>105</v>
      </c>
      <c r="H43" s="48"/>
      <c r="I43" s="48"/>
      <c r="J43" s="164" t="s">
        <v>104</v>
      </c>
      <c r="K43" s="48"/>
      <c r="L43" s="48"/>
      <c r="M43" s="164" t="s">
        <v>103</v>
      </c>
      <c r="N43" s="90"/>
      <c r="O43" s="90"/>
      <c r="P43" s="164" t="s">
        <v>103</v>
      </c>
      <c r="Q43" s="90"/>
      <c r="R43" s="90"/>
      <c r="S43" s="90"/>
    </row>
    <row r="44" spans="1:19" ht="15.75" thickBot="1" x14ac:dyDescent="0.3">
      <c r="A44" s="4"/>
      <c r="B44" s="92"/>
      <c r="C44" s="249"/>
      <c r="D44" s="163">
        <v>0</v>
      </c>
      <c r="E44" s="48"/>
      <c r="F44" s="49"/>
      <c r="G44" s="163">
        <v>0</v>
      </c>
      <c r="H44" s="93"/>
      <c r="I44" s="93"/>
      <c r="J44" s="163">
        <v>0</v>
      </c>
      <c r="K44" s="93"/>
      <c r="L44" s="93"/>
      <c r="M44" s="163">
        <v>0</v>
      </c>
      <c r="N44" s="3"/>
      <c r="O44" s="3"/>
      <c r="P44" s="163">
        <v>0</v>
      </c>
      <c r="Q44" s="3"/>
      <c r="R44" s="3"/>
      <c r="S44" s="3"/>
    </row>
    <row r="45" spans="1:19" s="122" customFormat="1" ht="8.25" customHeight="1" thickBot="1" x14ac:dyDescent="0.3">
      <c r="A45" s="87"/>
      <c r="B45" s="92"/>
      <c r="C45" s="47"/>
      <c r="D45" s="48"/>
      <c r="E45" s="48"/>
      <c r="F45" s="49"/>
      <c r="G45" s="48"/>
      <c r="H45" s="48"/>
      <c r="I45" s="49"/>
      <c r="J45" s="49"/>
      <c r="K45" s="49"/>
      <c r="L45" s="90"/>
      <c r="M45" s="90"/>
      <c r="N45" s="90"/>
      <c r="O45" s="90"/>
      <c r="P45" s="90"/>
      <c r="Q45" s="90"/>
      <c r="R45" s="90"/>
      <c r="S45" s="90"/>
    </row>
    <row r="46" spans="1:19" s="122" customFormat="1" ht="37.5" customHeight="1" thickBot="1" x14ac:dyDescent="0.3">
      <c r="A46" s="87"/>
      <c r="B46" s="92"/>
      <c r="C46" s="248" t="s">
        <v>86</v>
      </c>
      <c r="D46" s="95" t="s">
        <v>87</v>
      </c>
      <c r="E46" s="96" t="s">
        <v>85</v>
      </c>
      <c r="F46" s="49"/>
      <c r="G46" s="95" t="s">
        <v>87</v>
      </c>
      <c r="H46" s="96" t="s">
        <v>85</v>
      </c>
      <c r="I46" s="90"/>
      <c r="J46" s="95" t="s">
        <v>87</v>
      </c>
      <c r="K46" s="96" t="s">
        <v>85</v>
      </c>
      <c r="L46" s="162"/>
      <c r="M46" s="95" t="s">
        <v>87</v>
      </c>
      <c r="N46" s="96" t="s">
        <v>85</v>
      </c>
      <c r="O46" s="90"/>
      <c r="P46" s="95" t="s">
        <v>87</v>
      </c>
      <c r="Q46" s="96" t="s">
        <v>85</v>
      </c>
      <c r="R46" s="90"/>
      <c r="S46" s="90"/>
    </row>
    <row r="47" spans="1:19" ht="15.75" thickBot="1" x14ac:dyDescent="0.3">
      <c r="A47" s="4"/>
      <c r="B47" s="46"/>
      <c r="C47" s="250"/>
      <c r="D47" s="94">
        <v>0</v>
      </c>
      <c r="E47" s="97">
        <v>0</v>
      </c>
      <c r="F47" s="49"/>
      <c r="G47" s="94">
        <v>0</v>
      </c>
      <c r="H47" s="97">
        <v>0</v>
      </c>
      <c r="I47" s="3"/>
      <c r="J47" s="94">
        <f>+'NR 2022'!V47</f>
        <v>8990776</v>
      </c>
      <c r="K47" s="97">
        <v>0</v>
      </c>
      <c r="L47" s="93"/>
      <c r="M47" s="94">
        <v>0</v>
      </c>
      <c r="N47" s="97">
        <v>0</v>
      </c>
      <c r="O47" s="3"/>
      <c r="P47" s="94">
        <v>0</v>
      </c>
      <c r="Q47" s="97">
        <v>0</v>
      </c>
      <c r="R47" s="3"/>
      <c r="S47" s="3"/>
    </row>
    <row r="48" spans="1:19" x14ac:dyDescent="0.25">
      <c r="A48" s="4"/>
      <c r="B48" s="46"/>
      <c r="C48" s="47"/>
      <c r="D48" s="48"/>
      <c r="E48" s="48"/>
      <c r="F48" s="49"/>
      <c r="G48" s="48"/>
      <c r="H48" s="48"/>
      <c r="I48" s="49"/>
      <c r="J48" s="49"/>
      <c r="K48" s="49"/>
      <c r="L48" s="90"/>
      <c r="M48" s="3"/>
      <c r="N48" s="90"/>
      <c r="O48" s="90"/>
      <c r="P48" s="3"/>
      <c r="Q48" s="3"/>
      <c r="R48" s="3"/>
      <c r="S48" s="3"/>
    </row>
    <row r="49" spans="1:19" x14ac:dyDescent="0.25">
      <c r="A49" s="4"/>
      <c r="B49" s="46"/>
      <c r="C49" s="98" t="s">
        <v>82</v>
      </c>
      <c r="D49" s="99" t="s">
        <v>102</v>
      </c>
      <c r="E49" s="48"/>
      <c r="F49" s="3"/>
      <c r="G49" s="99" t="s">
        <v>94</v>
      </c>
      <c r="H49" s="3"/>
      <c r="I49" s="3"/>
      <c r="J49" s="99" t="s">
        <v>101</v>
      </c>
      <c r="K49" s="3"/>
      <c r="L49" s="89"/>
      <c r="M49" s="99" t="s">
        <v>100</v>
      </c>
      <c r="N49" s="89"/>
      <c r="O49" s="89"/>
      <c r="P49" s="99" t="s">
        <v>99</v>
      </c>
      <c r="Q49" s="3"/>
      <c r="R49" s="3"/>
      <c r="S49" s="3"/>
    </row>
    <row r="50" spans="1:19" x14ac:dyDescent="0.25">
      <c r="A50" s="4"/>
      <c r="B50" s="46"/>
      <c r="C50" s="50" t="s">
        <v>70</v>
      </c>
      <c r="D50" s="51"/>
      <c r="E50" s="48"/>
      <c r="F50" s="3"/>
      <c r="G50" s="51"/>
      <c r="H50" s="3"/>
      <c r="I50" s="3"/>
      <c r="J50" s="51"/>
      <c r="K50" s="3"/>
      <c r="L50" s="148"/>
      <c r="M50" s="51"/>
      <c r="N50" s="148"/>
      <c r="O50" s="148"/>
      <c r="P50" s="51"/>
      <c r="Q50" s="3"/>
      <c r="R50" s="3"/>
      <c r="S50" s="3"/>
    </row>
    <row r="51" spans="1:19" x14ac:dyDescent="0.25">
      <c r="A51" s="4"/>
      <c r="B51" s="46"/>
      <c r="C51" s="50" t="s">
        <v>71</v>
      </c>
      <c r="D51" s="51">
        <f>+'NR 2022'!G51</f>
        <v>198940</v>
      </c>
      <c r="E51" s="48"/>
      <c r="F51" s="3"/>
      <c r="G51" s="51">
        <f>+'NR 2022'!M51</f>
        <v>198936.75</v>
      </c>
      <c r="H51" s="3"/>
      <c r="I51" s="3"/>
      <c r="J51" s="51">
        <f>+'NR 2022'!Y51</f>
        <v>198936.75</v>
      </c>
      <c r="K51" s="3"/>
      <c r="L51" s="148"/>
      <c r="M51" s="51">
        <v>100000</v>
      </c>
      <c r="N51" s="148"/>
      <c r="O51" s="148"/>
      <c r="P51" s="51">
        <v>100000</v>
      </c>
      <c r="Q51" s="3"/>
      <c r="R51" s="3"/>
      <c r="S51" s="3"/>
    </row>
    <row r="52" spans="1:19" x14ac:dyDescent="0.25">
      <c r="A52" s="4"/>
      <c r="B52" s="46"/>
      <c r="C52" s="50" t="s">
        <v>72</v>
      </c>
      <c r="D52" s="51">
        <f>+'NR 2022'!G52</f>
        <v>6164040</v>
      </c>
      <c r="E52" s="48"/>
      <c r="F52" s="3"/>
      <c r="G52" s="51">
        <f>+'NR 2022'!M52</f>
        <v>7491120.4500000002</v>
      </c>
      <c r="H52" s="3"/>
      <c r="I52" s="3"/>
      <c r="J52" s="51">
        <f>+'NR 2022'!Y52</f>
        <v>11730000</v>
      </c>
      <c r="K52" s="3"/>
      <c r="L52" s="148"/>
      <c r="M52" s="51">
        <v>2000000</v>
      </c>
      <c r="N52" s="148"/>
      <c r="O52" s="148"/>
      <c r="P52" s="51">
        <v>2000000</v>
      </c>
      <c r="Q52" s="3"/>
      <c r="R52" s="3"/>
      <c r="S52" s="3"/>
    </row>
    <row r="53" spans="1:19" x14ac:dyDescent="0.25">
      <c r="A53" s="4"/>
      <c r="B53" s="46"/>
      <c r="C53" s="50" t="s">
        <v>88</v>
      </c>
      <c r="D53" s="51">
        <f>+'NR 2022'!G53</f>
        <v>0</v>
      </c>
      <c r="E53" s="48"/>
      <c r="F53" s="3"/>
      <c r="G53" s="51">
        <f>+'NR 2022'!M53</f>
        <v>0</v>
      </c>
      <c r="H53" s="3"/>
      <c r="I53" s="3"/>
      <c r="J53" s="51">
        <f>+'NR 2022'!Y53</f>
        <v>0</v>
      </c>
      <c r="K53" s="3"/>
      <c r="L53" s="148"/>
      <c r="M53" s="51">
        <v>0</v>
      </c>
      <c r="N53" s="148"/>
      <c r="O53" s="148"/>
      <c r="P53" s="51">
        <v>0</v>
      </c>
      <c r="Q53" s="3"/>
      <c r="R53" s="3"/>
      <c r="S53" s="3"/>
    </row>
    <row r="54" spans="1:19" x14ac:dyDescent="0.25">
      <c r="A54" s="4"/>
      <c r="B54" s="46"/>
      <c r="C54" s="133" t="s">
        <v>89</v>
      </c>
      <c r="D54" s="51">
        <f>+'NR 2022'!G54</f>
        <v>214100</v>
      </c>
      <c r="E54" s="48"/>
      <c r="F54" s="3"/>
      <c r="G54" s="51">
        <f>+'NR 2022'!M54</f>
        <v>118846.16999999993</v>
      </c>
      <c r="H54" s="3"/>
      <c r="I54" s="3"/>
      <c r="J54" s="51">
        <f>+'NR 2022'!Y54</f>
        <v>231081.12000000011</v>
      </c>
      <c r="K54" s="3"/>
      <c r="L54" s="148"/>
      <c r="M54" s="51">
        <v>100000</v>
      </c>
      <c r="N54" s="148"/>
      <c r="O54" s="148"/>
      <c r="P54" s="51">
        <v>100000</v>
      </c>
      <c r="Q54" s="3"/>
      <c r="R54" s="3"/>
      <c r="S54" s="3"/>
    </row>
    <row r="55" spans="1:19" ht="10.5" customHeight="1" x14ac:dyDescent="0.25">
      <c r="A55" s="4"/>
      <c r="B55" s="46"/>
      <c r="C55" s="47"/>
      <c r="D55" s="48"/>
      <c r="E55" s="48"/>
      <c r="F55" s="3"/>
      <c r="G55" s="3"/>
      <c r="H55" s="3"/>
      <c r="I55" s="3"/>
      <c r="J55" s="3"/>
      <c r="K55" s="3"/>
      <c r="L55" s="3"/>
      <c r="M55" s="3"/>
      <c r="N55" s="3"/>
      <c r="O55" s="3"/>
      <c r="P55" s="3"/>
      <c r="Q55" s="3"/>
      <c r="R55" s="3"/>
      <c r="S55" s="3"/>
    </row>
    <row r="56" spans="1:19" x14ac:dyDescent="0.25">
      <c r="A56" s="4"/>
      <c r="B56" s="46"/>
      <c r="C56" s="98" t="s">
        <v>75</v>
      </c>
      <c r="D56" s="99" t="s">
        <v>102</v>
      </c>
      <c r="E56" s="48"/>
      <c r="F56" s="49"/>
      <c r="G56" s="99" t="s">
        <v>97</v>
      </c>
      <c r="H56" s="48"/>
      <c r="I56" s="49"/>
      <c r="J56" s="99" t="s">
        <v>101</v>
      </c>
      <c r="K56" s="49"/>
      <c r="L56" s="3"/>
      <c r="M56" s="99" t="s">
        <v>100</v>
      </c>
      <c r="N56" s="89"/>
      <c r="O56" s="89"/>
      <c r="P56" s="99" t="s">
        <v>99</v>
      </c>
      <c r="Q56" s="3"/>
      <c r="R56" s="3"/>
      <c r="S56" s="3"/>
    </row>
    <row r="57" spans="1:19" x14ac:dyDescent="0.25">
      <c r="A57" s="4"/>
      <c r="B57" s="46"/>
      <c r="C57" s="50"/>
      <c r="D57" s="85">
        <f>+'NR 2022'!E57</f>
        <v>179</v>
      </c>
      <c r="E57" s="48"/>
      <c r="F57" s="49"/>
      <c r="G57" s="85">
        <v>179</v>
      </c>
      <c r="H57" s="48"/>
      <c r="I57" s="49"/>
      <c r="J57" s="85">
        <v>179</v>
      </c>
      <c r="K57" s="49"/>
      <c r="L57" s="3"/>
      <c r="M57" s="85">
        <v>179</v>
      </c>
      <c r="N57" s="3"/>
      <c r="O57" s="3"/>
      <c r="P57" s="85">
        <v>179</v>
      </c>
      <c r="Q57" s="3"/>
      <c r="R57" s="3"/>
      <c r="S57" s="3"/>
    </row>
    <row r="58" spans="1:19" x14ac:dyDescent="0.25">
      <c r="A58" s="4"/>
      <c r="B58" s="46"/>
      <c r="C58" s="47"/>
      <c r="D58" s="48"/>
      <c r="E58" s="48"/>
      <c r="F58" s="49"/>
      <c r="G58" s="48"/>
      <c r="H58" s="48"/>
      <c r="I58" s="49"/>
      <c r="J58" s="49"/>
      <c r="K58" s="49"/>
      <c r="L58" s="3"/>
      <c r="M58" s="3"/>
      <c r="N58" s="3"/>
      <c r="O58" s="3"/>
      <c r="P58" s="3"/>
      <c r="Q58" s="3"/>
      <c r="R58" s="3"/>
      <c r="S58" s="3"/>
    </row>
    <row r="59" spans="1:19" x14ac:dyDescent="0.25">
      <c r="A59" s="4"/>
      <c r="B59" s="101" t="s">
        <v>108</v>
      </c>
      <c r="C59" s="100"/>
      <c r="D59" s="227"/>
      <c r="E59" s="227"/>
      <c r="F59" s="227"/>
      <c r="G59" s="227"/>
      <c r="H59" s="227"/>
      <c r="I59" s="227"/>
      <c r="J59" s="227"/>
      <c r="K59" s="227"/>
      <c r="L59" s="153"/>
      <c r="M59" s="153"/>
      <c r="N59" s="153"/>
      <c r="O59" s="153"/>
      <c r="P59" s="153"/>
      <c r="Q59" s="153"/>
      <c r="R59" s="154"/>
      <c r="S59" s="3"/>
    </row>
    <row r="60" spans="1:19" x14ac:dyDescent="0.25">
      <c r="A60" s="4"/>
      <c r="B60" s="121"/>
      <c r="C60" s="122"/>
      <c r="D60" s="122"/>
      <c r="E60" s="122"/>
      <c r="F60" s="122"/>
      <c r="G60" s="122"/>
      <c r="H60" s="122"/>
      <c r="I60" s="122"/>
      <c r="J60" s="122"/>
      <c r="K60" s="122"/>
      <c r="L60" s="122"/>
      <c r="M60" s="122"/>
      <c r="N60" s="122"/>
      <c r="O60" s="122"/>
      <c r="P60" s="122"/>
      <c r="Q60" s="122"/>
      <c r="R60" s="123"/>
      <c r="S60" s="3"/>
    </row>
    <row r="61" spans="1:19" x14ac:dyDescent="0.25">
      <c r="A61" s="4"/>
      <c r="B61" s="271"/>
      <c r="C61" s="244"/>
      <c r="D61" s="244"/>
      <c r="E61" s="244"/>
      <c r="F61" s="244"/>
      <c r="G61" s="244"/>
      <c r="H61" s="244"/>
      <c r="I61" s="244"/>
      <c r="J61" s="244"/>
      <c r="K61" s="244"/>
      <c r="L61" s="122"/>
      <c r="M61" s="122"/>
      <c r="N61" s="122"/>
      <c r="O61" s="122"/>
      <c r="P61" s="122"/>
      <c r="Q61" s="122"/>
      <c r="R61" s="123"/>
      <c r="S61" s="3"/>
    </row>
    <row r="62" spans="1:19" x14ac:dyDescent="0.25">
      <c r="A62" s="4"/>
      <c r="B62" s="271"/>
      <c r="C62" s="244"/>
      <c r="D62" s="244"/>
      <c r="E62" s="244"/>
      <c r="F62" s="244"/>
      <c r="G62" s="244"/>
      <c r="H62" s="244"/>
      <c r="I62" s="244"/>
      <c r="J62" s="244"/>
      <c r="K62" s="244"/>
      <c r="L62" s="122"/>
      <c r="M62" s="122"/>
      <c r="N62" s="122"/>
      <c r="O62" s="122"/>
      <c r="P62" s="122"/>
      <c r="Q62" s="122"/>
      <c r="R62" s="123"/>
      <c r="S62" s="3"/>
    </row>
    <row r="63" spans="1:19" x14ac:dyDescent="0.25">
      <c r="A63" s="4"/>
      <c r="B63" s="271"/>
      <c r="C63" s="244"/>
      <c r="D63" s="244"/>
      <c r="E63" s="244"/>
      <c r="F63" s="244"/>
      <c r="G63" s="244"/>
      <c r="H63" s="244"/>
      <c r="I63" s="244"/>
      <c r="J63" s="244"/>
      <c r="K63" s="244"/>
      <c r="L63" s="122"/>
      <c r="M63" s="122"/>
      <c r="N63" s="122"/>
      <c r="O63" s="122"/>
      <c r="P63" s="122"/>
      <c r="Q63" s="122"/>
      <c r="R63" s="123"/>
      <c r="S63" s="3"/>
    </row>
    <row r="64" spans="1:19" x14ac:dyDescent="0.25">
      <c r="A64" s="4"/>
      <c r="B64" s="271"/>
      <c r="C64" s="244"/>
      <c r="D64" s="244"/>
      <c r="E64" s="244"/>
      <c r="F64" s="244"/>
      <c r="G64" s="244"/>
      <c r="H64" s="244"/>
      <c r="I64" s="244"/>
      <c r="J64" s="244"/>
      <c r="K64" s="244"/>
      <c r="L64" s="122"/>
      <c r="M64" s="122"/>
      <c r="N64" s="122"/>
      <c r="O64" s="122"/>
      <c r="P64" s="122"/>
      <c r="Q64" s="122"/>
      <c r="R64" s="123"/>
      <c r="S64" s="3"/>
    </row>
    <row r="65" spans="1:19" x14ac:dyDescent="0.25">
      <c r="A65" s="4"/>
      <c r="B65" s="124"/>
      <c r="C65" s="91"/>
      <c r="D65" s="158"/>
      <c r="E65" s="158"/>
      <c r="F65" s="158"/>
      <c r="G65" s="158"/>
      <c r="H65" s="158"/>
      <c r="I65" s="158"/>
      <c r="J65" s="158"/>
      <c r="K65" s="158"/>
      <c r="L65" s="122"/>
      <c r="M65" s="122"/>
      <c r="N65" s="122"/>
      <c r="O65" s="122"/>
      <c r="P65" s="122"/>
      <c r="Q65" s="122"/>
      <c r="R65" s="123"/>
      <c r="S65" s="3"/>
    </row>
    <row r="66" spans="1:19" x14ac:dyDescent="0.25">
      <c r="A66" s="4"/>
      <c r="B66" s="143"/>
      <c r="C66" s="140"/>
      <c r="D66" s="158"/>
      <c r="E66" s="158"/>
      <c r="F66" s="158"/>
      <c r="G66" s="158"/>
      <c r="H66" s="158"/>
      <c r="I66" s="158"/>
      <c r="J66" s="158"/>
      <c r="K66" s="158"/>
      <c r="L66" s="122"/>
      <c r="M66" s="122"/>
      <c r="N66" s="122"/>
      <c r="O66" s="122"/>
      <c r="P66" s="122"/>
      <c r="Q66" s="122"/>
      <c r="R66" s="123"/>
      <c r="S66" s="3"/>
    </row>
    <row r="67" spans="1:19" x14ac:dyDescent="0.25">
      <c r="A67" s="4"/>
      <c r="B67" s="124"/>
      <c r="C67" s="125"/>
      <c r="D67" s="158"/>
      <c r="E67" s="158"/>
      <c r="F67" s="158"/>
      <c r="G67" s="158"/>
      <c r="H67" s="158"/>
      <c r="I67" s="158"/>
      <c r="J67" s="158"/>
      <c r="K67" s="158"/>
      <c r="L67" s="122"/>
      <c r="M67" s="122"/>
      <c r="N67" s="122"/>
      <c r="O67" s="122"/>
      <c r="P67" s="122"/>
      <c r="Q67" s="122"/>
      <c r="R67" s="123"/>
      <c r="S67" s="3"/>
    </row>
    <row r="68" spans="1:19" x14ac:dyDescent="0.25">
      <c r="A68" s="4"/>
      <c r="B68" s="124"/>
      <c r="C68" s="125"/>
      <c r="D68" s="158"/>
      <c r="E68" s="158"/>
      <c r="F68" s="158"/>
      <c r="G68" s="158"/>
      <c r="H68" s="158"/>
      <c r="I68" s="158"/>
      <c r="J68" s="158"/>
      <c r="K68" s="158"/>
      <c r="L68" s="122"/>
      <c r="M68" s="122"/>
      <c r="N68" s="122"/>
      <c r="O68" s="122"/>
      <c r="P68" s="122"/>
      <c r="Q68" s="122"/>
      <c r="R68" s="123"/>
      <c r="S68" s="3"/>
    </row>
    <row r="69" spans="1:19" x14ac:dyDescent="0.25">
      <c r="A69" s="4"/>
      <c r="B69" s="134"/>
      <c r="C69" s="135"/>
      <c r="D69" s="161"/>
      <c r="E69" s="161"/>
      <c r="F69" s="161"/>
      <c r="G69" s="161"/>
      <c r="H69" s="161"/>
      <c r="I69" s="161"/>
      <c r="J69" s="161"/>
      <c r="K69" s="161"/>
      <c r="L69" s="155"/>
      <c r="M69" s="155"/>
      <c r="N69" s="155"/>
      <c r="O69" s="155"/>
      <c r="P69" s="155"/>
      <c r="Q69" s="155"/>
      <c r="R69" s="156"/>
      <c r="S69" s="3"/>
    </row>
    <row r="70" spans="1:19" x14ac:dyDescent="0.25">
      <c r="A70" s="87"/>
      <c r="B70" s="138"/>
      <c r="C70" s="137"/>
      <c r="D70" s="139"/>
      <c r="E70" s="139"/>
      <c r="F70" s="139"/>
      <c r="G70" s="139"/>
      <c r="H70" s="139"/>
      <c r="I70" s="139"/>
      <c r="J70" s="139"/>
      <c r="K70" s="139"/>
      <c r="L70" s="3"/>
      <c r="M70" s="3"/>
      <c r="N70" s="3"/>
      <c r="O70" s="3"/>
      <c r="P70" s="3"/>
      <c r="Q70" s="3"/>
      <c r="R70" s="3"/>
      <c r="S70" s="3"/>
    </row>
    <row r="71" spans="1:19" x14ac:dyDescent="0.25">
      <c r="A71" s="4"/>
      <c r="B71" s="52"/>
      <c r="C71" s="52"/>
      <c r="D71" s="52"/>
      <c r="E71" s="52"/>
      <c r="F71" s="52"/>
      <c r="G71" s="52"/>
      <c r="H71" s="52"/>
      <c r="I71" s="52"/>
      <c r="J71" s="52"/>
      <c r="K71" s="52"/>
      <c r="L71" s="3"/>
      <c r="M71" s="3"/>
      <c r="N71" s="3"/>
      <c r="O71" s="3"/>
      <c r="P71" s="3"/>
      <c r="Q71" s="3"/>
      <c r="R71" s="3"/>
      <c r="S71" s="3"/>
    </row>
    <row r="72" spans="1:19" x14ac:dyDescent="0.25">
      <c r="A72" s="4"/>
      <c r="B72" s="52" t="s">
        <v>81</v>
      </c>
      <c r="C72" s="120">
        <v>44428</v>
      </c>
      <c r="D72" s="158"/>
      <c r="E72" s="52"/>
      <c r="F72" s="52" t="s">
        <v>78</v>
      </c>
      <c r="G72" s="159" t="s">
        <v>125</v>
      </c>
      <c r="H72" s="52"/>
      <c r="I72" s="52"/>
      <c r="J72" s="52"/>
      <c r="K72" s="52"/>
      <c r="L72" s="3"/>
      <c r="M72" s="3"/>
      <c r="N72" s="3"/>
      <c r="O72" s="3"/>
      <c r="P72" s="3"/>
      <c r="Q72" s="3"/>
      <c r="R72" s="3"/>
      <c r="S72" s="3"/>
    </row>
    <row r="73" spans="1:19" ht="7.5" customHeight="1" x14ac:dyDescent="0.25">
      <c r="A73" s="4"/>
      <c r="B73" s="52"/>
      <c r="C73" s="52"/>
      <c r="D73" s="52"/>
      <c r="E73" s="52"/>
      <c r="F73" s="52"/>
      <c r="G73" s="52"/>
      <c r="H73" s="52"/>
      <c r="I73" s="52"/>
      <c r="J73" s="52"/>
      <c r="K73" s="52"/>
      <c r="L73" s="3"/>
      <c r="M73" s="3"/>
      <c r="N73" s="3"/>
      <c r="O73" s="3"/>
      <c r="P73" s="3"/>
      <c r="Q73" s="3"/>
      <c r="R73" s="3"/>
      <c r="S73" s="3"/>
    </row>
    <row r="74" spans="1:19" x14ac:dyDescent="0.25">
      <c r="A74" s="4"/>
      <c r="B74" s="52"/>
      <c r="C74" s="52"/>
      <c r="D74" s="54"/>
      <c r="E74" s="52"/>
      <c r="F74" s="52" t="s">
        <v>80</v>
      </c>
      <c r="G74" s="53"/>
      <c r="H74" s="52"/>
      <c r="I74" s="52"/>
      <c r="J74" s="52"/>
      <c r="K74" s="52"/>
      <c r="L74" s="3"/>
      <c r="M74" s="3"/>
      <c r="N74" s="3"/>
      <c r="O74" s="3"/>
      <c r="P74" s="3"/>
      <c r="Q74" s="3"/>
      <c r="R74" s="3"/>
      <c r="S74" s="3"/>
    </row>
    <row r="75" spans="1:19" x14ac:dyDescent="0.25">
      <c r="A75" s="4"/>
      <c r="B75" s="52"/>
      <c r="C75" s="52"/>
      <c r="D75" s="54"/>
      <c r="E75" s="52"/>
      <c r="F75" s="52"/>
      <c r="G75" s="53"/>
      <c r="H75" s="52"/>
      <c r="I75" s="52"/>
      <c r="J75" s="52"/>
      <c r="K75" s="52"/>
      <c r="L75" s="3"/>
      <c r="M75" s="3"/>
      <c r="N75" s="3"/>
      <c r="O75" s="3"/>
      <c r="P75" s="3"/>
      <c r="Q75" s="3"/>
      <c r="R75" s="3"/>
      <c r="S75" s="3"/>
    </row>
    <row r="76" spans="1:19" x14ac:dyDescent="0.25">
      <c r="A76" s="4"/>
      <c r="B76" s="52"/>
      <c r="C76" s="52"/>
      <c r="D76" s="52"/>
      <c r="E76" s="52"/>
      <c r="F76" s="52"/>
      <c r="G76" s="52"/>
      <c r="H76" s="52"/>
      <c r="I76" s="52"/>
      <c r="J76" s="52"/>
      <c r="K76" s="52"/>
      <c r="L76" s="3"/>
      <c r="M76" s="3"/>
      <c r="N76" s="3"/>
      <c r="O76" s="3"/>
      <c r="P76" s="3"/>
      <c r="Q76" s="3"/>
      <c r="R76" s="3"/>
      <c r="S76" s="3"/>
    </row>
    <row r="77" spans="1:19" x14ac:dyDescent="0.25">
      <c r="A77" s="87"/>
      <c r="B77" s="138"/>
      <c r="C77" s="137"/>
      <c r="D77" s="139"/>
      <c r="E77" s="139"/>
      <c r="F77" s="139"/>
      <c r="G77" s="139"/>
      <c r="H77" s="139"/>
      <c r="I77" s="139"/>
      <c r="J77" s="139"/>
      <c r="K77" s="139"/>
      <c r="L77" s="3"/>
      <c r="M77" s="3"/>
      <c r="N77" s="3"/>
      <c r="O77" s="3"/>
      <c r="P77" s="3"/>
      <c r="Q77" s="3"/>
      <c r="R77" s="3"/>
      <c r="S77" s="3"/>
    </row>
    <row r="94" ht="15" hidden="1" customHeight="1" x14ac:dyDescent="0.25"/>
    <row r="108" ht="15" hidden="1" customHeight="1" x14ac:dyDescent="0.25"/>
    <row r="109" ht="15" hidden="1" customHeight="1" x14ac:dyDescent="0.25"/>
  </sheetData>
  <mergeCells count="58">
    <mergeCell ref="D4:K4"/>
    <mergeCell ref="D8:K8"/>
    <mergeCell ref="I13:I14"/>
    <mergeCell ref="G25:I25"/>
    <mergeCell ref="J26:J27"/>
    <mergeCell ref="K26:K27"/>
    <mergeCell ref="J10:L10"/>
    <mergeCell ref="J12:L12"/>
    <mergeCell ref="J13:J14"/>
    <mergeCell ref="K13:K14"/>
    <mergeCell ref="L26:L27"/>
    <mergeCell ref="G10:I10"/>
    <mergeCell ref="G12:I12"/>
    <mergeCell ref="G13:G14"/>
    <mergeCell ref="H13:H14"/>
    <mergeCell ref="E13:E14"/>
    <mergeCell ref="C43:C44"/>
    <mergeCell ref="C46:C47"/>
    <mergeCell ref="C26:C27"/>
    <mergeCell ref="D12:F12"/>
    <mergeCell ref="D10:F10"/>
    <mergeCell ref="D13:D14"/>
    <mergeCell ref="D25:F25"/>
    <mergeCell ref="D26:D27"/>
    <mergeCell ref="E26:E27"/>
    <mergeCell ref="F26:F27"/>
    <mergeCell ref="C13:C14"/>
    <mergeCell ref="F13:F14"/>
    <mergeCell ref="B63:K63"/>
    <mergeCell ref="B64:K64"/>
    <mergeCell ref="B62:K62"/>
    <mergeCell ref="D59:K59"/>
    <mergeCell ref="B61:K61"/>
    <mergeCell ref="B26:B27"/>
    <mergeCell ref="G26:G27"/>
    <mergeCell ref="H26:H27"/>
    <mergeCell ref="I26:I27"/>
    <mergeCell ref="L13:L14"/>
    <mergeCell ref="J25:L25"/>
    <mergeCell ref="B13:B14"/>
    <mergeCell ref="P10:R10"/>
    <mergeCell ref="P12:R12"/>
    <mergeCell ref="P13:P14"/>
    <mergeCell ref="Q13:Q14"/>
    <mergeCell ref="R13:R14"/>
    <mergeCell ref="M10:O10"/>
    <mergeCell ref="M12:O12"/>
    <mergeCell ref="M13:M14"/>
    <mergeCell ref="N13:N14"/>
    <mergeCell ref="O13:O14"/>
    <mergeCell ref="M26:M27"/>
    <mergeCell ref="N26:N27"/>
    <mergeCell ref="O26:O27"/>
    <mergeCell ref="P25:R25"/>
    <mergeCell ref="P26:P27"/>
    <mergeCell ref="Q26:Q27"/>
    <mergeCell ref="R26:R27"/>
    <mergeCell ref="M25:O25"/>
  </mergeCells>
  <pageMargins left="0.70866141732283472" right="0.70866141732283472" top="0.78740157480314965" bottom="0.78740157480314965" header="0.31496062992125984" footer="0.31496062992125984"/>
  <pageSetup paperSize="8"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NR 2022</vt:lpstr>
      <vt:lpstr>SVR 2023-2024</vt:lpstr>
      <vt:lpstr>'NR 2022'!Oblast_tisku</vt:lpstr>
      <vt:lpstr>'SVR 2023-2024'!Oblast_tisku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Mareš Jan (Ekonom)</dc:creator>
  <cp:lastModifiedBy>Matějková Romana</cp:lastModifiedBy>
  <cp:lastPrinted>2021-10-14T13:20:46Z</cp:lastPrinted>
  <dcterms:created xsi:type="dcterms:W3CDTF">2017-02-23T12:10:09Z</dcterms:created>
  <dcterms:modified xsi:type="dcterms:W3CDTF">2021-10-27T13:30:46Z</dcterms:modified>
</cp:coreProperties>
</file>